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  <sheet name="Sheet1" sheetId="19" r:id="rId19"/>
  </sheets>
  <externalReferences>
    <externalReference r:id="rId22"/>
    <externalReference r:id="rId23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'OZPR'!$A$1:$H$329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<sst xmlns="http://schemas.openxmlformats.org/spreadsheetml/2006/main" count="4101" uniqueCount="1874">
  <si>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</si>
  <si>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</si>
  <si>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</si>
  <si>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</si>
  <si>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</si>
  <si>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</si>
  <si>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</si>
  <si>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</si>
  <si>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</si>
  <si>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</si>
  <si>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</si>
  <si>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</si>
  <si>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</si>
  <si>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</si>
  <si>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</si>
  <si>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</si>
  <si>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</si>
  <si>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</si>
  <si>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</si>
  <si>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</si>
  <si>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</si>
  <si>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</si>
  <si>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</si>
  <si>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</si>
  <si>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</si>
  <si>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</si>
  <si>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</si>
  <si>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</si>
  <si>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</si>
  <si>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</si>
  <si>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</si>
  <si>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</si>
  <si>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</si>
  <si>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</si>
  <si>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</si>
  <si>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</si>
  <si>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</si>
  <si>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</si>
  <si>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</si>
  <si>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</si>
  <si>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</si>
  <si>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</si>
  <si>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</si>
  <si>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</si>
  <si>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</si>
  <si>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</si>
  <si>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</si>
  <si>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</si>
  <si>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</si>
  <si>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</si>
  <si>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</si>
  <si>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</si>
  <si>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</si>
  <si>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</si>
  <si>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</si>
  <si>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</si>
  <si>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</si>
  <si>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</si>
  <si>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</si>
  <si>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</si>
  <si>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</si>
  <si>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</si>
  <si>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</si>
  <si>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</si>
  <si>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</si>
  <si>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</si>
  <si>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</si>
  <si>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</si>
  <si>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</si>
  <si>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</si>
  <si>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</si>
  <si>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</si>
  <si>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</si>
  <si>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</si>
  <si>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</si>
  <si>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</si>
  <si>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</si>
  <si>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</si>
  <si>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</si>
  <si>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</si>
  <si>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</si>
  <si>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</si>
  <si>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</si>
  <si>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</si>
  <si>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</si>
  <si>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</si>
  <si>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</si>
  <si>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</si>
  <si>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</si>
  <si>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</si>
  <si>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</si>
  <si>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</si>
  <si>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</si>
  <si>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</si>
  <si>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</si>
  <si>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</si>
  <si>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</si>
  <si>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</si>
  <si>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</si>
  <si>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</si>
  <si>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</si>
  <si>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</si>
  <si>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</si>
  <si>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</si>
  <si>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</si>
  <si>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</si>
  <si>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</si>
  <si>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</si>
  <si>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</si>
  <si>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</si>
  <si>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</si>
  <si>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</si>
  <si>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</si>
  <si>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</si>
  <si>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</si>
  <si>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</si>
  <si>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</si>
  <si>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</si>
  <si>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</si>
  <si>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</si>
  <si>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</si>
  <si>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</si>
  <si>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</si>
  <si>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</si>
  <si>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</si>
  <si>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</si>
  <si>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</si>
  <si>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</si>
  <si>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</si>
  <si>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</si>
  <si>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</si>
  <si>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</si>
  <si>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</si>
  <si>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</si>
  <si>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</si>
  <si>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</si>
  <si>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</si>
  <si>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</si>
  <si>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</si>
  <si>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</si>
  <si>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</si>
  <si>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</si>
  <si>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</si>
  <si>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</si>
  <si>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</si>
  <si>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</si>
  <si>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</si>
  <si>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</si>
  <si>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</si>
  <si>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</si>
  <si>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</si>
  <si>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</si>
  <si>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</si>
  <si>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</si>
  <si>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</si>
  <si>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</si>
  <si>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</si>
  <si>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</si>
  <si>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</si>
  <si>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</si>
  <si>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</si>
  <si>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</si>
  <si>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</si>
  <si>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</si>
  <si>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</si>
  <si>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</si>
  <si>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</si>
  <si>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</si>
  <si>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</si>
  <si>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</si>
  <si>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</si>
  <si>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</si>
  <si>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</si>
  <si>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</si>
  <si>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</si>
  <si>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</si>
  <si>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</si>
  <si>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</si>
  <si>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</si>
  <si>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</si>
  <si>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</si>
  <si>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</si>
  <si>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</si>
  <si>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</si>
  <si>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</si>
  <si>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</si>
  <si>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</si>
  <si>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</si>
  <si>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</si>
  <si>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</si>
  <si>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</si>
  <si>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</si>
  <si>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</si>
  <si>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</si>
  <si>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</si>
  <si>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</si>
  <si>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</si>
  <si>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</si>
  <si>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</si>
  <si>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</si>
  <si>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</si>
  <si>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</si>
  <si>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</si>
  <si>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</si>
  <si>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</si>
  <si>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</si>
  <si>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</si>
  <si>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</si>
  <si>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</si>
  <si>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</si>
  <si>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</si>
  <si>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</si>
  <si>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</si>
  <si>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</si>
  <si>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</si>
  <si>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</si>
  <si>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</si>
  <si>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</si>
  <si>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</si>
  <si>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</si>
  <si>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</si>
  <si>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</si>
  <si>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</si>
  <si>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</si>
  <si>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</si>
  <si>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</si>
  <si>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</si>
  <si>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</si>
  <si>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</si>
  <si>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</si>
  <si>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</si>
  <si>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</si>
  <si>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</si>
  <si>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</si>
  <si>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</si>
  <si>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</si>
  <si>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</si>
  <si>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</si>
  <si>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</si>
  <si>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</si>
  <si>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</si>
  <si>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</si>
  <si>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</si>
  <si>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</si>
  <si>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</si>
  <si>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</si>
  <si>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</si>
  <si>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</si>
  <si>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</si>
  <si>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</si>
  <si>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</si>
  <si>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</si>
  <si>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</si>
  <si>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</si>
  <si>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</si>
  <si>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</si>
  <si>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</si>
  <si>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</si>
  <si>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</si>
  <si>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</si>
  <si>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</si>
  <si>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</si>
  <si>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</si>
  <si>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</si>
  <si>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</si>
  <si>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</si>
  <si>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</si>
  <si>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</si>
  <si>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</si>
  <si>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</si>
  <si>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</si>
  <si>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</si>
  <si>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</si>
  <si>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</si>
  <si>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</si>
  <si>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</si>
  <si>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</si>
  <si>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</si>
  <si>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</si>
  <si>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</si>
  <si>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</si>
  <si>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</si>
  <si>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</si>
  <si>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</si>
  <si>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</si>
  <si>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</si>
  <si>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</si>
  <si>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</si>
  <si>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</si>
  <si>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</si>
  <si>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</si>
  <si>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</si>
  <si>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</si>
  <si>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</si>
  <si>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</si>
  <si>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</si>
  <si>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</si>
  <si>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</si>
  <si>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</si>
  <si>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</si>
  <si>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</si>
  <si>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</si>
  <si>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</si>
  <si>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</si>
  <si>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</si>
  <si>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</si>
  <si>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</si>
  <si>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</si>
  <si>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</si>
  <si>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</si>
  <si>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</si>
  <si>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</si>
  <si>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</si>
  <si>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</si>
  <si>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</si>
  <si>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</si>
  <si>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</si>
  <si>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</si>
  <si>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</si>
  <si>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</si>
  <si>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</si>
  <si>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</si>
  <si>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</si>
  <si>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</si>
  <si>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</si>
  <si>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</si>
  <si>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</si>
  <si>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</si>
  <si>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</si>
  <si>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</si>
  <si>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</si>
  <si>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</si>
  <si>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</si>
  <si>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</si>
  <si>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</si>
  <si>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</si>
  <si>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</si>
  <si>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</si>
  <si>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</si>
  <si>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</si>
  <si>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</si>
  <si>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</si>
  <si>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</si>
  <si>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</si>
  <si>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</si>
  <si>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</si>
  <si>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</si>
  <si>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</si>
  <si>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</si>
  <si>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</si>
  <si>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</si>
  <si>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</si>
  <si>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</si>
  <si>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</si>
  <si>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</si>
  <si>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</si>
  <si>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</si>
  <si>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</si>
  <si>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</si>
  <si>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</si>
  <si>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</si>
  <si>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</si>
  <si>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</si>
  <si>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</si>
  <si>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</si>
  <si>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</si>
  <si>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</si>
  <si>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</si>
  <si>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</si>
  <si>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</si>
  <si>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</si>
  <si>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</si>
  <si>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</si>
  <si>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</si>
  <si>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</si>
  <si>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</si>
  <si>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</si>
  <si>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</si>
  <si>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</si>
  <si>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</si>
  <si>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</si>
  <si>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</si>
  <si>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</si>
  <si>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</si>
  <si>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</si>
  <si>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</si>
  <si>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</si>
  <si>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</si>
  <si>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</si>
  <si>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</si>
  <si>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</si>
  <si>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</si>
  <si>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</si>
  <si>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</si>
  <si>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</si>
  <si>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</si>
  <si>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</si>
  <si>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</si>
  <si>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</si>
  <si>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</si>
  <si>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</si>
  <si>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</si>
  <si>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</si>
  <si>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</si>
  <si>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</si>
  <si>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</si>
  <si>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</si>
  <si>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</si>
  <si>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</si>
  <si>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</si>
  <si>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</si>
  <si>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</si>
  <si>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</si>
  <si>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</si>
  <si>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</si>
  <si>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</si>
  <si>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</si>
  <si>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</si>
  <si>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</si>
  <si>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</si>
  <si>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</si>
  <si>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</si>
  <si>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</si>
  <si>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</si>
  <si>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</si>
  <si>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</si>
  <si>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</si>
  <si>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</si>
  <si>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</si>
  <si>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</si>
  <si>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</si>
  <si>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</si>
  <si>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</si>
  <si>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</si>
  <si>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</si>
  <si>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</si>
  <si>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</si>
  <si>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</si>
  <si>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</si>
  <si>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</si>
  <si>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</si>
  <si>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</si>
  <si>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</si>
  <si>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</si>
  <si>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</si>
  <si>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</si>
  <si>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</si>
  <si>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</si>
  <si>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</si>
  <si>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</si>
  <si>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</si>
  <si>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</si>
  <si>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</si>
  <si>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</si>
  <si>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</si>
  <si>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</si>
  <si>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</si>
  <si>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</si>
  <si>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</si>
  <si>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</si>
  <si>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</si>
  <si>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</si>
  <si>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</si>
  <si>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</si>
  <si>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</si>
  <si>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</si>
  <si>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</si>
  <si>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</si>
  <si>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</si>
  <si>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</si>
  <si>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</si>
  <si>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</si>
  <si>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</si>
  <si>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</si>
  <si>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</si>
  <si>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</si>
  <si>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</si>
  <si>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</si>
  <si>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</si>
  <si>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</si>
  <si>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</si>
  <si>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</si>
  <si>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</si>
  <si>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</si>
  <si>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</si>
  <si>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</si>
  <si>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</si>
  <si>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</si>
  <si>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</si>
  <si>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</si>
  <si>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</si>
  <si>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</si>
  <si>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</si>
  <si>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</si>
  <si>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</si>
  <si>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</si>
  <si>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</si>
  <si>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</si>
  <si>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</si>
  <si>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</si>
  <si>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</si>
  <si>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</si>
  <si>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</si>
  <si>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</si>
  <si>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</si>
  <si>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</si>
  <si>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</si>
  <si>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</si>
  <si>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</si>
  <si>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</si>
  <si>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</si>
  <si>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</si>
  <si>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</si>
  <si>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</si>
  <si>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</si>
  <si>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</si>
  <si>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</si>
  <si>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</si>
  <si>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</si>
  <si>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</si>
  <si>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</si>
  <si>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</si>
  <si>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</si>
  <si>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</si>
  <si>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</si>
  <si>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</si>
  <si>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</si>
  <si>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</si>
  <si>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</si>
  <si>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</si>
  <si>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</si>
  <si>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</si>
  <si>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</si>
  <si>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</si>
  <si>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</si>
  <si>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</si>
  <si>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</si>
  <si>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</si>
  <si>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</si>
  <si>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</si>
  <si>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</si>
  <si>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</si>
  <si>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</si>
  <si>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</si>
  <si>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</si>
  <si>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</si>
  <si>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</si>
  <si>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</si>
  <si>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</si>
  <si>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</si>
  <si>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</si>
  <si>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</si>
  <si>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</si>
  <si>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</si>
  <si>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</si>
  <si>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</si>
  <si>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</si>
  <si>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</si>
  <si>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</si>
  <si>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</si>
  <si>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</si>
  <si>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</si>
  <si>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</si>
  <si>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</si>
  <si>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</si>
  <si>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</si>
  <si>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</si>
  <si>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</si>
  <si>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</si>
  <si>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</si>
  <si>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</si>
  <si>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</si>
  <si>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</si>
  <si>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</si>
  <si>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</si>
  <si>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</si>
  <si>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</si>
  <si>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</si>
  <si>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</si>
  <si>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</si>
  <si>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</si>
  <si>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</si>
  <si>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</si>
  <si>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</si>
  <si>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</si>
  <si>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</si>
  <si>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</si>
  <si>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</si>
  <si>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</si>
  <si>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</si>
  <si>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</si>
  <si>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</si>
  <si>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</si>
  <si>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</si>
  <si>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</si>
  <si>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</si>
  <si>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</si>
  <si>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</si>
  <si>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</si>
  <si>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</si>
  <si>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</si>
  <si>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</si>
  <si>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</si>
  <si>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</si>
  <si>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</si>
  <si>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</si>
  <si>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</si>
  <si>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</si>
  <si>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</si>
  <si>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</si>
  <si>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</si>
  <si>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</si>
  <si>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</si>
  <si>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</si>
  <si>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</si>
  <si>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</si>
  <si>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</si>
  <si>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</si>
  <si>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</si>
  <si>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</si>
  <si>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</si>
  <si>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</si>
  <si>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</si>
  <si>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</si>
  <si>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</si>
  <si>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</si>
  <si>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</si>
  <si>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</si>
  <si>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</si>
  <si>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</si>
  <si>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</si>
  <si>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</si>
  <si>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</si>
  <si>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</si>
  <si>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</si>
  <si>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</si>
  <si>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</si>
  <si>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</si>
  <si>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</si>
  <si>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</si>
  <si>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</si>
  <si>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</si>
  <si>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</si>
  <si>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</si>
  <si>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</si>
  <si>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</si>
  <si>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</si>
  <si>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</si>
  <si>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</si>
  <si>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</si>
  <si>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</si>
  <si>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</si>
  <si>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</si>
  <si>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</si>
  <si>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</si>
  <si>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</si>
  <si>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</si>
  <si>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</si>
  <si>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</si>
  <si>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</si>
  <si>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</si>
  <si>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</si>
  <si>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</si>
  <si>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</si>
  <si>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</si>
  <si>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</si>
  <si>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</si>
  <si>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</si>
  <si>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</si>
  <si>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</si>
  <si>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</si>
  <si>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</si>
  <si>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</si>
  <si>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</si>
  <si>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</si>
  <si>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</si>
  <si>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</si>
  <si>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</si>
  <si>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</si>
  <si>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</si>
  <si>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</si>
  <si>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</si>
  <si>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</si>
  <si>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</si>
  <si>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</si>
  <si>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</si>
  <si>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</si>
  <si>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</si>
  <si>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</si>
  <si>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</si>
  <si>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</si>
  <si>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</si>
  <si>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</si>
  <si>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</si>
  <si>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</si>
  <si>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</si>
  <si>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</si>
  <si>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</si>
  <si>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</si>
  <si>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</si>
  <si>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</si>
  <si>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</si>
  <si>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</si>
  <si>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</si>
  <si>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</si>
  <si>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</si>
  <si>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</si>
  <si>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</si>
  <si>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</si>
  <si>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</si>
  <si>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</si>
  <si>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</si>
  <si>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</si>
  <si>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</si>
  <si>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</si>
  <si>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</si>
  <si>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</si>
  <si>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</si>
  <si>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</si>
  <si>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</si>
  <si>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</si>
  <si>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</si>
  <si>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</si>
  <si>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</si>
  <si>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</si>
  <si>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</si>
  <si>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</si>
  <si>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</si>
  <si>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</si>
  <si>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</si>
  <si>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</si>
  <si>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</si>
  <si>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</si>
  <si>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</si>
  <si>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</si>
  <si>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</si>
  <si>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</si>
  <si>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</si>
  <si>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</si>
  <si>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</si>
  <si>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</si>
  <si>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</si>
  <si>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</si>
  <si>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</si>
  <si>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</si>
  <si>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</si>
  <si>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</si>
  <si>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</si>
  <si>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</si>
  <si>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</si>
  <si>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</si>
  <si>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</si>
  <si>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</si>
  <si>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</si>
  <si>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</si>
  <si>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</si>
  <si>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</si>
  <si>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</si>
  <si>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</si>
  <si>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</si>
  <si>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</si>
  <si>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</si>
  <si>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</si>
  <si>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</si>
  <si>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</si>
  <si>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</si>
  <si>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</si>
  <si>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</si>
  <si>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</si>
  <si>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</si>
  <si>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</si>
  <si>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</si>
  <si>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</si>
  <si>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</si>
  <si>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</si>
  <si>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</si>
  <si>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</si>
  <si>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</si>
  <si>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</si>
  <si>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</si>
  <si>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</si>
  <si>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</si>
  <si>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</si>
  <si>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</si>
  <si>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</si>
  <si>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</si>
  <si>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</si>
  <si>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</si>
  <si>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</si>
  <si>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</si>
  <si>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</si>
  <si>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</si>
  <si>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</si>
  <si>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</si>
  <si>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</si>
  <si>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</si>
  <si>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</si>
  <si>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</si>
  <si>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</si>
  <si>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</si>
  <si>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</si>
  <si>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</si>
  <si>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</si>
  <si>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</si>
  <si>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</si>
  <si>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</si>
  <si>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</si>
  <si>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</si>
  <si>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</si>
  <si>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</si>
  <si>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</si>
  <si>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</si>
  <si>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</si>
  <si>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</si>
  <si>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</si>
  <si>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</si>
  <si>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</si>
  <si>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</si>
  <si>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</si>
  <si>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</si>
  <si>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</si>
  <si>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</si>
  <si>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</si>
  <si>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</si>
  <si>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</si>
  <si>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</si>
  <si>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</si>
  <si>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</si>
  <si>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</si>
  <si>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</si>
  <si>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</si>
  <si>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</si>
  <si>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</si>
  <si>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</si>
  <si>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</si>
  <si>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</si>
  <si>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</si>
  <si>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</si>
  <si>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</si>
  <si>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</si>
  <si>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</si>
  <si>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</si>
  <si>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</si>
  <si>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</si>
  <si>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</si>
  <si>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</si>
  <si>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</si>
  <si>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</si>
  <si>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</si>
  <si>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</si>
  <si>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</si>
  <si>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</si>
  <si>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</si>
  <si>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</si>
  <si>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</si>
  <si>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</si>
  <si>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</si>
  <si>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</si>
  <si>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</si>
  <si>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</si>
  <si>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</si>
  <si>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</si>
  <si>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</si>
  <si>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</si>
  <si>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</si>
  <si>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</si>
  <si>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</si>
  <si>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</si>
  <si>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</si>
  <si>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</si>
  <si>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</si>
  <si>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</si>
  <si>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</si>
  <si>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</si>
  <si>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</si>
  <si>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</si>
  <si>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</si>
  <si>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</si>
  <si>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</si>
  <si>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</si>
  <si>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</si>
  <si>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</si>
  <si>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</si>
  <si>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</si>
  <si>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</si>
  <si>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</si>
  <si>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</si>
  <si>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</si>
  <si>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</si>
  <si>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</si>
  <si>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</si>
  <si>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</si>
  <si>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</si>
  <si>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</si>
  <si>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</si>
  <si>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</si>
  <si>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</si>
  <si>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</si>
  <si>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</si>
  <si>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</si>
  <si>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</si>
  <si>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</si>
  <si>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</si>
  <si>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</si>
  <si>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</si>
  <si>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</si>
  <si>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</si>
  <si>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</si>
  <si>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</si>
  <si>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</si>
  <si>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</si>
  <si>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</si>
  <si>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</si>
  <si>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</si>
  <si>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</si>
  <si>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</si>
  <si>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</si>
  <si>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</si>
  <si>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</si>
  <si>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</si>
  <si>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</si>
  <si>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</si>
  <si>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</si>
  <si>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</si>
  <si>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</si>
  <si>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</si>
  <si>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</si>
  <si>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</si>
  <si>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</si>
  <si>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</si>
  <si>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</si>
  <si>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</si>
  <si>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</si>
  <si>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</si>
  <si>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</si>
  <si>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</si>
  <si>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</si>
  <si>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</si>
  <si>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</si>
  <si>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</si>
  <si>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</si>
  <si>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</si>
  <si>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</si>
  <si>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</si>
  <si>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</si>
  <si>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</si>
  <si>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</si>
  <si>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</si>
  <si>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</si>
  <si>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</si>
  <si>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</si>
  <si>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</si>
  <si>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</si>
  <si>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</si>
  <si>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</si>
  <si>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</si>
  <si>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</si>
  <si>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</si>
  <si>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</si>
  <si>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</si>
  <si>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</si>
  <si>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</si>
  <si>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</si>
  <si>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</si>
  <si>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</si>
  <si>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</si>
  <si>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</si>
  <si>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</si>
  <si>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</si>
  <si>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</si>
  <si>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</si>
  <si>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</si>
  <si>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</si>
  <si>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</si>
  <si>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</si>
  <si>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</si>
  <si>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</si>
  <si>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</si>
  <si>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</si>
  <si>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</si>
  <si>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</si>
  <si>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</si>
  <si>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</si>
  <si>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</si>
  <si>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</si>
  <si>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</si>
  <si>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</si>
  <si>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</si>
  <si>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</si>
  <si>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</si>
  <si>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</si>
  <si>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</si>
  <si>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</si>
  <si>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</si>
  <si>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</si>
  <si>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</si>
  <si>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</si>
  <si>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</si>
  <si>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</si>
  <si>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</si>
  <si>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</si>
  <si>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</si>
  <si>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</si>
  <si>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</si>
  <si>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</si>
  <si>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</si>
  <si>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</si>
  <si>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</si>
  <si>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</si>
  <si>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</si>
  <si>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</si>
  <si>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</si>
  <si>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</si>
  <si>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</si>
  <si>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</si>
  <si>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</si>
  <si>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</si>
  <si>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</si>
  <si>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</si>
  <si>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</si>
  <si>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</si>
  <si>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</si>
  <si>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</si>
  <si>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</si>
  <si>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</si>
  <si>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</si>
  <si>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</si>
  <si>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</si>
  <si>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</si>
  <si>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</si>
  <si>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</si>
  <si>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</si>
  <si>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</si>
  <si>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</si>
  <si>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</si>
  <si>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</si>
  <si>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</si>
  <si>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</si>
  <si>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</si>
  <si>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</si>
  <si>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</si>
  <si>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</si>
  <si>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</si>
  <si>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</si>
  <si>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</si>
  <si>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</si>
  <si>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</si>
  <si>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</si>
  <si>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</si>
  <si>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</si>
  <si>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</si>
  <si>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</si>
  <si>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</si>
  <si>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</si>
  <si>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</si>
  <si>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</si>
  <si>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</si>
  <si>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</si>
  <si>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</si>
  <si>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</si>
  <si>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</si>
  <si>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</si>
  <si>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</si>
  <si>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</si>
  <si>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</si>
  <si>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</si>
  <si>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</si>
  <si>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</si>
  <si>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</si>
  <si>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</si>
  <si>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</si>
  <si>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</si>
  <si>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</si>
  <si>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</si>
  <si>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</si>
  <si>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</si>
  <si>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</si>
  <si>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</si>
  <si>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</si>
  <si>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</si>
  <si>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</si>
  <si>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</si>
  <si>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</si>
  <si>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</si>
  <si>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</si>
  <si>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</si>
  <si>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</si>
  <si>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</si>
  <si>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</si>
  <si>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</si>
  <si>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</si>
  <si>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</si>
  <si>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</si>
  <si>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</si>
  <si>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</si>
  <si>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</si>
  <si>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</si>
  <si>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</si>
  <si>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</si>
  <si>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</si>
  <si>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</si>
  <si>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</si>
  <si>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</si>
  <si>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</si>
  <si>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</si>
  <si>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</si>
  <si>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</si>
  <si>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</si>
  <si>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</si>
  <si>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</si>
  <si>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</si>
  <si>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</si>
  <si>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</si>
  <si>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</si>
  <si>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</si>
  <si>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</si>
  <si>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</si>
  <si>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</si>
  <si>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</si>
  <si>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</si>
  <si>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</si>
  <si>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</si>
  <si>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</si>
  <si>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</si>
  <si>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</si>
  <si>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</si>
  <si>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</si>
  <si>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</si>
  <si>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</si>
  <si>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</si>
  <si>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</si>
  <si>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</si>
  <si>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</si>
  <si>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</si>
  <si>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</si>
  <si>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</si>
  <si>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</si>
  <si>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</si>
  <si>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</si>
  <si>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</si>
  <si>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</si>
  <si>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</si>
  <si>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</si>
  <si>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</si>
  <si>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</si>
  <si>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</si>
  <si>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</si>
  <si>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</si>
  <si>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</si>
  <si>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</si>
  <si>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</si>
  <si>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</si>
  <si>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</si>
  <si>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</si>
  <si>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</si>
  <si>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</si>
  <si>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</si>
  <si>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</si>
  <si>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</si>
  <si>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</si>
  <si>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</si>
  <si>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</si>
  <si>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</si>
  <si>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</si>
  <si>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</si>
  <si>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</si>
  <si>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</si>
  <si>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</si>
  <si>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</si>
  <si>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</si>
  <si>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</si>
  <si>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</si>
  <si>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</si>
  <si>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</si>
  <si>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</si>
  <si>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</si>
  <si>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</si>
  <si>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</si>
  <si>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</si>
  <si>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</si>
  <si>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</si>
  <si>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</si>
  <si>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</si>
  <si>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</si>
  <si>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</si>
  <si>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</si>
  <si>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</si>
  <si>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</si>
  <si>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</si>
  <si>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</si>
  <si>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</si>
  <si>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</si>
  <si>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</si>
  <si>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</si>
  <si>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</si>
  <si>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</si>
  <si>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</si>
  <si>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</si>
  <si>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</si>
  <si>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</si>
  <si>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</si>
  <si>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</si>
  <si>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</si>
  <si>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</si>
  <si>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</si>
  <si>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</si>
  <si>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</si>
  <si>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</si>
  <si>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</si>
  <si>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</si>
  <si>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</si>
  <si>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</si>
  <si>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</si>
  <si>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</si>
  <si>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</si>
  <si>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</si>
  <si>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</si>
  <si>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</si>
  <si>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</si>
  <si>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</si>
  <si>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</si>
  <si>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</si>
  <si>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</si>
  <si>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</si>
  <si>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</si>
  <si>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</si>
  <si>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</si>
  <si>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</si>
  <si>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</si>
  <si>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</si>
  <si>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</si>
  <si>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</si>
  <si>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</si>
  <si>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</si>
  <si>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</si>
  <si>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</si>
  <si>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</si>
  <si>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</si>
  <si>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</si>
  <si>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</si>
  <si>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</si>
  <si>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</si>
  <si>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</si>
  <si>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</si>
  <si>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</si>
  <si>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</si>
  <si>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</si>
  <si>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</si>
  <si>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</si>
  <si>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</si>
  <si>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</si>
  <si>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</si>
  <si>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</si>
  <si>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</si>
  <si>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</si>
  <si>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</si>
  <si>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</si>
  <si>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</si>
  <si>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</si>
  <si>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</si>
  <si>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</si>
  <si>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</si>
  <si>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</si>
  <si>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</si>
  <si>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</si>
  <si>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</si>
  <si>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</si>
  <si>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</si>
  <si>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</si>
  <si>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</si>
  <si>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</si>
  <si>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</si>
  <si>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</si>
  <si>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</si>
  <si>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</si>
  <si>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</si>
  <si>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</si>
  <si>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</si>
  <si>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</si>
  <si>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</si>
  <si>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</si>
  <si>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</si>
  <si>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</si>
  <si>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</si>
  <si>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</si>
  <si>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</si>
  <si>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</si>
  <si>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</si>
  <si>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</si>
  <si>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</si>
  <si>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</si>
  <si>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</si>
  <si>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</si>
  <si>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</si>
  <si>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</si>
  <si>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</si>
  <si>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</si>
  <si>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</si>
  <si>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</si>
  <si>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</si>
  <si>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</si>
  <si>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</si>
  <si>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</si>
  <si>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</si>
  <si>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</si>
  <si>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</si>
  <si>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</si>
  <si>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</si>
  <si>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</si>
  <si>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</si>
  <si>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</si>
  <si>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</si>
  <si>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</si>
  <si>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</si>
  <si>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</si>
  <si>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</si>
  <si>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</si>
  <si>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</si>
  <si>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</si>
  <si>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</si>
  <si>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</si>
  <si>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</si>
  <si>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</si>
  <si>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</si>
  <si>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</si>
  <si>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</si>
  <si>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</si>
  <si>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</si>
  <si>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</si>
  <si>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</si>
  <si>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</si>
  <si>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</si>
  <si>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</si>
  <si>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</si>
  <si>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</si>
  <si>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</si>
  <si>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</si>
  <si>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</si>
  <si>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</si>
  <si>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</si>
  <si>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</si>
  <si>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</si>
  <si>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</si>
  <si>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</si>
  <si>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</si>
  <si>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</si>
  <si>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</si>
  <si>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</si>
  <si>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</si>
  <si>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</si>
  <si>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</si>
  <si>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</si>
  <si>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</si>
  <si>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</si>
  <si>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</si>
  <si>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</si>
  <si>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</si>
  <si>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</si>
  <si>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</si>
  <si>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</si>
  <si>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</si>
  <si>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</si>
  <si>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</si>
  <si>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</si>
  <si>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</si>
  <si>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</si>
  <si>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</si>
  <si>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</si>
  <si>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</si>
  <si>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</si>
  <si>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</si>
  <si>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</si>
  <si>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</si>
  <si>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</si>
  <si>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</si>
  <si>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</si>
  <si>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</si>
  <si>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</si>
  <si>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</si>
  <si>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</si>
  <si>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</si>
  <si>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</si>
  <si>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</si>
  <si>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</si>
  <si>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</si>
  <si>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</si>
  <si>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</si>
  <si>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</si>
  <si>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</si>
  <si>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</si>
  <si>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</si>
  <si>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</si>
  <si>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</si>
  <si>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</si>
  <si>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</si>
  <si>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</si>
  <si>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</si>
  <si>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</si>
  <si>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</si>
  <si>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</si>
  <si>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</si>
  <si>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</si>
  <si>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</si>
  <si>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</si>
  <si>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</si>
  <si>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</si>
  <si>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</si>
  <si>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</si>
  <si>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</si>
  <si>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</si>
  <si>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</si>
  <si>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</si>
  <si>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</si>
  <si>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</si>
  <si>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</si>
  <si>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</si>
  <si>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</si>
  <si>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</si>
  <si>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</si>
  <si>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</si>
  <si>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</si>
  <si>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</si>
  <si>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</si>
  <si>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</si>
  <si>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</si>
  <si>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</si>
  <si>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</si>
  <si>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</si>
  <si>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</si>
  <si>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</si>
  <si>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</si>
  <si>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</si>
  <si>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</si>
  <si>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</si>
  <si>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</si>
  <si>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</si>
  <si>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</si>
  <si>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</si>
  <si>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</si>
  <si>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</si>
  <si>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</si>
  <si>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</si>
  <si>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</si>
  <si>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</si>
  <si>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</si>
  <si>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</si>
  <si>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</si>
  <si>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</si>
  <si>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</si>
  <si>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</si>
  <si>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</si>
  <si>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</si>
  <si>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</si>
  <si>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</si>
  <si>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</si>
  <si>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</si>
  <si>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</si>
  <si>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</si>
  <si>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</si>
  <si>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</si>
  <si>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</si>
  <si>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</si>
  <si>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</si>
  <si>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</si>
  <si>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</si>
  <si>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</si>
  <si>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</si>
  <si>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</si>
  <si>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</si>
  <si>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</si>
  <si>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</si>
  <si>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</si>
  <si>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</si>
  <si>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</si>
  <si>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</si>
  <si>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</si>
  <si>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</si>
  <si>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</si>
  <si>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</si>
  <si>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</si>
  <si>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</si>
  <si>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</si>
  <si>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</si>
  <si>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</si>
  <si>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</si>
  <si>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</si>
  <si>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</si>
  <si>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</si>
  <si>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</si>
  <si>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</si>
  <si>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</si>
  <si>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</si>
  <si>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</si>
  <si>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</si>
  <si>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</si>
  <si>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</si>
  <si>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</si>
  <si>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</si>
  <si>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</si>
  <si>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</si>
  <si>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</si>
  <si>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</si>
  <si>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</si>
  <si>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</si>
  <si>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</si>
  <si>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</si>
  <si>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</si>
  <si>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</si>
  <si>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</si>
  <si>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</si>
  <si>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</si>
  <si>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</si>
  <si>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</si>
  <si>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</si>
  <si>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</si>
  <si>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</si>
  <si>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</si>
  <si>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</si>
  <si>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</si>
  <si>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</si>
  <si>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</si>
  <si>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</si>
  <si>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</si>
  <si>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</si>
  <si>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</si>
  <si>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</si>
  <si>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</si>
  <si>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</si>
  <si>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</si>
  <si>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</si>
  <si>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</si>
  <si>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</si>
  <si>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</si>
  <si>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</si>
  <si>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</si>
  <si>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</si>
  <si>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</si>
  <si>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</si>
  <si>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</si>
  <si>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</si>
  <si>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</si>
  <si>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</si>
  <si>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</si>
  <si>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</si>
  <si>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</si>
  <si>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</si>
  <si>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</si>
  <si>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</si>
  <si>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</si>
  <si>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</si>
  <si>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</si>
  <si>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</si>
  <si>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</si>
  <si>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</si>
  <si>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</si>
  <si>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</si>
  <si>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</si>
  <si>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</si>
  <si>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</si>
  <si>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</si>
  <si>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</si>
  <si>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</si>
  <si>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</si>
  <si>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</si>
  <si>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</si>
  <si>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</si>
  <si>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</si>
  <si>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</si>
  <si>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</si>
  <si>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</si>
  <si>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</si>
  <si>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</si>
  <si>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</si>
  <si>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</si>
  <si>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</si>
  <si>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</si>
  <si>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</si>
  <si>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</si>
  <si>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</si>
  <si>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</si>
  <si>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</si>
  <si>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</si>
  <si>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</si>
  <si>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</si>
  <si>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</si>
  <si>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</si>
  <si>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</si>
  <si>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</si>
  <si>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</si>
  <si>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</si>
  <si>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</si>
  <si>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</si>
  <si>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</si>
  <si>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</si>
  <si>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</si>
  <si>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</si>
  <si>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</si>
  <si>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</si>
  <si>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</si>
  <si>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</si>
  <si>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</si>
  <si>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</si>
  <si>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</si>
  <si>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</si>
  <si>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</si>
  <si>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</si>
  <si>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</si>
  <si>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</si>
  <si>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</si>
  <si>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</si>
  <si>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</si>
  <si>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</si>
  <si>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</si>
  <si>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</si>
  <si>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</si>
  <si>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</si>
  <si>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</si>
  <si>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</si>
  <si>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</si>
  <si>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</si>
  <si>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</si>
  <si>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</si>
  <si>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</si>
  <si>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</si>
  <si>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</si>
  <si>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</si>
  <si>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</si>
  <si>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</si>
  <si>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</si>
  <si>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</si>
  <si>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</si>
  <si>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</si>
  <si>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</si>
  <si>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</si>
  <si>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</si>
  <si>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</si>
  <si>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</si>
  <si>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</si>
  <si>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</si>
  <si>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</si>
  <si>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</si>
  <si>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</si>
  <si>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</si>
  <si>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</si>
  <si>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</si>
  <si>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</si>
  <si>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</si>
  <si>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</si>
  <si>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</si>
  <si>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</si>
  <si>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</si>
  <si>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</si>
  <si>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</si>
  <si>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</si>
  <si>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</si>
  <si>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</si>
  <si>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</si>
  <si>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</si>
  <si>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</si>
  <si>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</si>
  <si>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</si>
  <si>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</si>
  <si>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</si>
  <si>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</si>
  <si>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</si>
  <si>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</si>
  <si>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</si>
  <si>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</si>
  <si>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</si>
  <si>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</si>
  <si>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</si>
  <si>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</si>
  <si>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</si>
  <si>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</si>
  <si>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</si>
  <si>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</si>
  <si>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</si>
  <si>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</si>
  <si>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</si>
  <si>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</si>
  <si>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</si>
  <si>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</si>
  <si>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</si>
  <si>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</si>
  <si>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</si>
  <si>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</si>
  <si>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</si>
  <si>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</si>
  <si>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</si>
  <si>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</si>
  <si>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</si>
  <si>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</si>
  <si>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</si>
  <si>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</si>
  <si>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</si>
  <si>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</si>
  <si>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</si>
  <si>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</si>
  <si>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</si>
  <si>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</si>
  <si>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</si>
  <si>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</si>
  <si>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</si>
  <si>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</si>
  <si>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</si>
  <si>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</si>
  <si>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</si>
  <si>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</si>
  <si>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</si>
  <si>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</si>
  <si>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</si>
  <si>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</si>
  <si>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</si>
  <si>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</si>
  <si>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</si>
  <si>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</si>
  <si>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</si>
  <si>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</si>
  <si>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</si>
  <si>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</si>
  <si>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</si>
  <si>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</si>
  <si>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</si>
  <si>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</si>
  <si>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</si>
  <si>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</si>
  <si>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</si>
  <si>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</si>
  <si>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</si>
  <si>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</si>
  <si>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</si>
  <si>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</si>
  <si>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</si>
  <si>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</si>
  <si>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</si>
  <si>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</si>
  <si>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</si>
  <si>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</si>
  <si>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</si>
  <si>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</si>
  <si>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</si>
  <si>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</si>
  <si>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</si>
  <si>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</si>
  <si>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</si>
  <si>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</si>
  <si>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</si>
  <si>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</si>
  <si>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</si>
  <si>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</si>
  <si>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</si>
  <si>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</si>
  <si>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</si>
  <si>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</si>
  <si>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</si>
  <si>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</si>
  <si>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</si>
  <si>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</si>
  <si>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</si>
  <si>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</si>
  <si>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</si>
  <si>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</si>
  <si>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</si>
  <si>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</si>
  <si>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</si>
  <si>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</si>
  <si>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</si>
  <si>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</si>
  <si>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</si>
  <si>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</si>
  <si>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</si>
  <si>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</si>
  <si>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</si>
  <si>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</si>
  <si>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</si>
  <si>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</si>
  <si>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</si>
  <si>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</si>
  <si>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</si>
  <si>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</si>
  <si>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</si>
  <si>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</si>
  <si>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</si>
  <si>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</si>
  <si>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</si>
  <si>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</si>
  <si>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</si>
  <si>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</si>
  <si>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</si>
  <si>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</si>
  <si>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</si>
  <si>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</si>
  <si>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</si>
  <si>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</si>
  <si>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</si>
  <si>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</si>
  <si>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</si>
  <si>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</si>
  <si>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</si>
  <si>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</si>
  <si>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</si>
  <si>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</si>
  <si>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</si>
  <si>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</si>
  <si>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</si>
  <si>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</si>
  <si>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</si>
  <si>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</si>
  <si>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</si>
  <si>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</si>
  <si>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</si>
  <si>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</si>
  <si>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</si>
  <si>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</si>
  <si>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</si>
  <si>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</si>
  <si>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</si>
  <si>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</si>
  <si>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</si>
  <si>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</si>
  <si>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</si>
  <si>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</si>
  <si>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</si>
  <si>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</si>
  <si>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</si>
  <si>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</si>
  <si>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</si>
  <si>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</si>
  <si>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</si>
  <si>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</si>
  <si>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</si>
  <si>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</si>
  <si>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</si>
  <si>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</si>
  <si>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</si>
  <si>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</si>
  <si>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</si>
  <si>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</si>
  <si>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</si>
  <si>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</si>
  <si>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</si>
  <si>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</si>
  <si>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</si>
  <si>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</si>
  <si>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</si>
  <si>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</si>
  <si>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</si>
  <si>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</si>
  <si>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</si>
  <si>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</si>
  <si>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</si>
  <si>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</si>
  <si>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</si>
  <si>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</si>
  <si>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</si>
  <si>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</si>
  <si>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</si>
  <si>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</si>
  <si>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</si>
  <si>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</si>
  <si>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</si>
  <si>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</si>
  <si>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</si>
  <si>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</si>
  <si>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</si>
  <si>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</si>
  <si>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</si>
  <si>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105370087</t>
  </si>
  <si>
    <t>840-782661-30</t>
  </si>
  <si>
    <t>Врњачка Бања, 8.марта 12</t>
  </si>
  <si>
    <t>Специјална болница за интерне болести Врњачка Бања</t>
  </si>
  <si>
    <t>17689134</t>
  </si>
  <si>
    <t>Vrednost je 0 - Nema odstupanja!</t>
  </si>
  <si>
    <t>Nema gresaka!!!!!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</si>
</sst>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>
      <alignment horizontal="left" vertical="center"/>
      <protection/>
    </xf>
    <xf numFmtId="0" fontId="5" fillId="0" borderId="0" xfId="65" applyFont="1" applyAlignment="1">
      <alignment horizontal="left"/>
      <protection/>
    </xf>
    <xf numFmtId="0" fontId="0" fillId="0" borderId="0" xfId="65">
      <alignment/>
      <protection/>
    </xf>
    <xf numFmtId="49" fontId="0" fillId="0" borderId="0" xfId="65" applyNumberFormat="1" applyAlignment="1">
      <alignment horizontal="center" vertical="center"/>
      <protection/>
    </xf>
    <xf numFmtId="0" fontId="0" fillId="0" borderId="0" xfId="65" applyAlignment="1">
      <alignment horizontal="left"/>
      <protection/>
    </xf>
    <xf numFmtId="0" fontId="8" fillId="0" borderId="0" xfId="65" applyFo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7" fillId="0" borderId="11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 vertical="center"/>
    </xf>
    <xf numFmtId="14" fontId="0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49" fontId="0" fillId="0" borderId="10" xfId="0" applyNumberFormat="1" applyFont="1" applyBorder="1" applyAlignment="1" applyProtection="1">
      <alignment vertical="center"/>
      <protection locked="0"/>
    </xf>
    <xf numFmtId="0" fontId="0" fillId="33" borderId="0" xfId="62" applyFont="1" applyFill="1">
      <alignment/>
      <protection/>
    </xf>
    <xf numFmtId="0" fontId="0" fillId="0" borderId="0" xfId="0" applyAlignment="1">
      <alignment horizontal="right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Protection="1">
      <alignment/>
      <protection locked="0"/>
    </xf>
    <xf numFmtId="0" fontId="0" fillId="33" borderId="0" xfId="62" applyFont="1" applyFill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55" applyAlignment="1">
      <alignment horizontal="left"/>
      <protection/>
    </xf>
    <xf numFmtId="0" fontId="0" fillId="0" borderId="0" xfId="55" applyAlignment="1">
      <alignment horizontal="center" vertical="center" wrapText="1"/>
      <protection/>
    </xf>
    <xf numFmtId="0" fontId="0" fillId="0" borderId="0" xfId="55">
      <alignment/>
      <protection/>
    </xf>
    <xf numFmtId="0" fontId="10" fillId="0" borderId="0" xfId="55" applyFont="1" applyAlignment="1">
      <alignment horizontal="right"/>
      <protection/>
    </xf>
    <xf numFmtId="0" fontId="10" fillId="0" borderId="0" xfId="55" applyFont="1" applyAlignment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0" fillId="0" borderId="0" xfId="55" applyAlignment="1">
      <alignment horizontal="left" vertical="center" wrapText="1"/>
      <protection/>
    </xf>
    <xf numFmtId="0" fontId="0" fillId="0" borderId="0" xfId="55" applyFont="1" applyAlignment="1">
      <alignment horizontal="right"/>
      <protection/>
    </xf>
    <xf numFmtId="0" fontId="10" fillId="0" borderId="10" xfId="55" applyFont="1" applyBorder="1" applyAlignment="1">
      <alignment vertical="center" wrapText="1"/>
      <protection/>
    </xf>
    <xf numFmtId="49" fontId="10" fillId="0" borderId="10" xfId="55" applyNumberFormat="1" applyFont="1" applyBorder="1" applyAlignment="1">
      <alignment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49" fontId="0" fillId="0" borderId="10" xfId="55" applyNumberFormat="1" applyBorder="1" applyAlignment="1">
      <alignment horizontal="right" vertical="center" wrapText="1"/>
      <protection/>
    </xf>
    <xf numFmtId="0" fontId="0" fillId="0" borderId="10" xfId="55" applyBorder="1" applyAlignment="1">
      <alignment vertical="center" wrapText="1"/>
      <protection/>
    </xf>
    <xf numFmtId="3" fontId="0" fillId="0" borderId="10" xfId="55" applyNumberFormat="1" applyBorder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Border="1">
      <alignment/>
      <protection/>
    </xf>
    <xf numFmtId="49" fontId="0" fillId="0" borderId="0" xfId="55" applyNumberFormat="1" applyAlignment="1">
      <alignment horizontal="right" vertical="center" wrapText="1"/>
      <protection/>
    </xf>
    <xf numFmtId="3" fontId="0" fillId="0" borderId="0" xfId="55" applyNumberFormat="1" applyAlignment="1">
      <alignment wrapText="1"/>
      <protection/>
    </xf>
    <xf numFmtId="3" fontId="0" fillId="0" borderId="0" xfId="55" applyNumberFormat="1">
      <alignment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right" vertical="center"/>
      <protection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Alignment="1">
      <alignment vertical="center"/>
      <protection/>
    </xf>
    <xf numFmtId="0" fontId="10" fillId="0" borderId="0" xfId="65" applyFont="1" applyAlignment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5" borderId="0" xfId="55" applyFont="1" applyFill="1" applyAlignment="1">
      <alignment horizontal="right"/>
      <protection/>
    </xf>
    <xf numFmtId="49" fontId="10" fillId="0" borderId="10" xfId="55" applyNumberFormat="1" applyFont="1" applyBorder="1" applyAlignment="1">
      <alignment horizontal="center" vertical="center" wrapText="1"/>
      <protection/>
    </xf>
    <xf numFmtId="49" fontId="0" fillId="0" borderId="10" xfId="55" applyNumberFormat="1" applyBorder="1" applyAlignment="1">
      <alignment horizontal="center" vertical="center" wrapText="1"/>
      <protection/>
    </xf>
    <xf numFmtId="0" fontId="15" fillId="0" borderId="0" xfId="55" applyFont="1" applyAlignment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18" xfId="59" applyNumberFormat="1" applyFont="1" applyBorder="1" applyAlignment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49" fontId="9" fillId="0" borderId="18" xfId="66" applyNumberFormat="1" applyFont="1" applyBorder="1" applyAlignment="1">
      <alignment horizontal="center" vertical="center" wrapText="1"/>
      <protection/>
    </xf>
    <xf numFmtId="49" fontId="9" fillId="0" borderId="12" xfId="66" applyNumberFormat="1" applyFont="1" applyBorder="1" applyAlignment="1">
      <alignment horizontal="center" vertical="center" wrapText="1"/>
      <protection/>
    </xf>
    <xf numFmtId="49" fontId="9" fillId="0" borderId="10" xfId="66" applyNumberFormat="1" applyFont="1" applyBorder="1" applyAlignment="1">
      <alignment horizontal="center" vertical="center" wrapText="1"/>
      <protection/>
    </xf>
    <xf numFmtId="49" fontId="9" fillId="0" borderId="11" xfId="66" applyNumberFormat="1" applyFont="1" applyBorder="1" applyAlignment="1">
      <alignment horizontal="center" vertical="center" wrapText="1"/>
      <protection/>
    </xf>
    <xf numFmtId="49" fontId="9" fillId="0" borderId="18" xfId="59" applyNumberFormat="1" applyFont="1" applyBorder="1" applyAlignment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8" xfId="59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>
      <alignment/>
      <protection/>
    </xf>
    <xf numFmtId="0" fontId="0" fillId="0" borderId="0" xfId="67">
      <alignment/>
      <protection/>
    </xf>
    <xf numFmtId="0" fontId="5" fillId="0" borderId="0" xfId="67" applyFont="1">
      <alignment/>
      <protection/>
    </xf>
    <xf numFmtId="49" fontId="0" fillId="0" borderId="0" xfId="67" applyNumberFormat="1">
      <alignment/>
      <protection/>
    </xf>
    <xf numFmtId="0" fontId="5" fillId="0" borderId="0" xfId="67" applyFont="1" applyAlignment="1">
      <alignment vertical="top"/>
      <protection/>
    </xf>
    <xf numFmtId="49" fontId="0" fillId="0" borderId="0" xfId="67" applyNumberFormat="1" applyAlignment="1">
      <alignment horizontal="center" vertical="center"/>
      <protection/>
    </xf>
    <xf numFmtId="0" fontId="5" fillId="0" borderId="0" xfId="67" applyFont="1" applyAlignment="1">
      <alignment horizontal="left" vertical="center"/>
      <protection/>
    </xf>
    <xf numFmtId="0" fontId="10" fillId="0" borderId="0" xfId="67" applyFont="1" applyAlignment="1">
      <alignment horizontal="right"/>
      <protection/>
    </xf>
    <xf numFmtId="0" fontId="5" fillId="0" borderId="0" xfId="67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16" borderId="25" xfId="0" applyNumberFormat="1" applyFill="1" applyBorder="1" applyAlignment="1">
      <alignment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>
      <alignment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>
      <alignment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>
      <alignment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>
      <alignment horizontal="right" wrapText="1"/>
    </xf>
    <xf numFmtId="180" fontId="7" fillId="41" borderId="23" xfId="0" applyNumberFormat="1" applyFont="1" applyFill="1" applyBorder="1" applyAlignment="1">
      <alignment horizontal="right" wrapText="1"/>
    </xf>
    <xf numFmtId="0" fontId="66" fillId="26" borderId="0" xfId="39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80" fontId="7" fillId="0" borderId="20" xfId="0" applyNumberFormat="1" applyFont="1" applyBorder="1" applyAlignment="1">
      <alignment horizontal="right" wrapText="1"/>
    </xf>
    <xf numFmtId="180" fontId="7" fillId="0" borderId="21" xfId="0" applyNumberFormat="1" applyFont="1" applyBorder="1" applyAlignment="1">
      <alignment horizontal="right" wrapText="1"/>
    </xf>
    <xf numFmtId="0" fontId="20" fillId="0" borderId="0" xfId="66" applyFont="1" applyAlignment="1">
      <alignment horizontal="center" vertical="center"/>
      <protection/>
    </xf>
    <xf numFmtId="49" fontId="0" fillId="0" borderId="0" xfId="66" applyNumberFormat="1" applyAlignment="1">
      <alignment horizontal="center" vertical="center"/>
      <protection/>
    </xf>
    <xf numFmtId="0" fontId="0" fillId="0" borderId="0" xfId="66" applyAlignment="1">
      <alignment vertic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 vertical="center"/>
      <protection/>
    </xf>
    <xf numFmtId="0" fontId="9" fillId="0" borderId="0" xfId="66" applyFont="1" applyAlignment="1">
      <alignment horizontal="right" vertical="center"/>
      <protection/>
    </xf>
    <xf numFmtId="0" fontId="21" fillId="0" borderId="0" xfId="66" applyFont="1" applyAlignment="1">
      <alignment horizontal="left"/>
      <protection/>
    </xf>
    <xf numFmtId="49" fontId="22" fillId="0" borderId="0" xfId="66" applyNumberFormat="1" applyFont="1" applyAlignment="1">
      <alignment horizontal="center" vertical="center"/>
      <protection/>
    </xf>
    <xf numFmtId="0" fontId="22" fillId="0" borderId="0" xfId="66" applyFont="1" applyAlignment="1">
      <alignment vertical="center"/>
      <protection/>
    </xf>
    <xf numFmtId="0" fontId="24" fillId="0" borderId="0" xfId="66" applyFont="1" applyAlignment="1">
      <alignment horizontal="left" vertical="center"/>
      <protection/>
    </xf>
    <xf numFmtId="0" fontId="25" fillId="0" borderId="0" xfId="66" applyFont="1" applyAlignment="1">
      <alignment horizontal="left" vertical="center"/>
      <protection/>
    </xf>
    <xf numFmtId="0" fontId="21" fillId="0" borderId="0" xfId="66" applyFont="1" applyAlignment="1">
      <alignment horizontal="left" vertical="center"/>
      <protection/>
    </xf>
    <xf numFmtId="0" fontId="23" fillId="0" borderId="0" xfId="66" applyFont="1" applyAlignment="1">
      <alignment horizontal="left" vertical="center"/>
      <protection/>
    </xf>
    <xf numFmtId="0" fontId="26" fillId="0" borderId="0" xfId="66" applyFont="1" applyAlignment="1">
      <alignment vertical="center"/>
      <protection/>
    </xf>
    <xf numFmtId="0" fontId="5" fillId="0" borderId="0" xfId="66" applyFont="1" applyAlignment="1">
      <alignment horizontal="center" vertical="center"/>
      <protection/>
    </xf>
    <xf numFmtId="0" fontId="27" fillId="0" borderId="0" xfId="66" applyFont="1">
      <alignment/>
      <protection/>
    </xf>
    <xf numFmtId="0" fontId="24" fillId="0" borderId="0" xfId="66" applyFont="1">
      <alignment/>
      <protection/>
    </xf>
    <xf numFmtId="0" fontId="28" fillId="0" borderId="0" xfId="66" applyFont="1" applyAlignment="1">
      <alignment horizontal="right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49" fontId="6" fillId="0" borderId="10" xfId="66" applyNumberFormat="1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center" vertical="center" wrapText="1"/>
      <protection/>
    </xf>
    <xf numFmtId="0" fontId="6" fillId="0" borderId="29" xfId="66" applyFont="1" applyBorder="1" applyAlignment="1">
      <alignment horizontal="center" vertical="center" wrapText="1"/>
      <protection/>
    </xf>
    <xf numFmtId="0" fontId="29" fillId="0" borderId="10" xfId="66" applyFont="1" applyBorder="1" applyAlignment="1">
      <alignment horizontal="left" vertical="center" wrapText="1"/>
      <protection/>
    </xf>
    <xf numFmtId="180" fontId="6" fillId="0" borderId="10" xfId="66" applyNumberFormat="1" applyFont="1" applyBorder="1" applyAlignment="1">
      <alignment horizontal="left" vertical="center" wrapText="1"/>
      <protection/>
    </xf>
    <xf numFmtId="180" fontId="30" fillId="0" borderId="10" xfId="66" applyNumberFormat="1" applyFont="1" applyBorder="1" applyAlignment="1">
      <alignment horizontal="left" vertical="center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180" fontId="31" fillId="0" borderId="10" xfId="66" applyNumberFormat="1" applyFont="1" applyBorder="1" applyAlignment="1">
      <alignment horizontal="right" vertical="center" wrapText="1"/>
      <protection/>
    </xf>
    <xf numFmtId="0" fontId="10" fillId="0" borderId="0" xfId="66" applyFont="1">
      <alignment/>
      <protection/>
    </xf>
    <xf numFmtId="0" fontId="30" fillId="0" borderId="10" xfId="66" applyFont="1" applyBorder="1" applyAlignment="1">
      <alignment horizontal="center" vertical="center" wrapText="1"/>
      <protection/>
    </xf>
    <xf numFmtId="49" fontId="30" fillId="0" borderId="10" xfId="66" applyNumberFormat="1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left" vertical="center" wrapText="1"/>
      <protection/>
    </xf>
    <xf numFmtId="180" fontId="32" fillId="0" borderId="10" xfId="66" applyNumberFormat="1" applyFont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Border="1" applyAlignment="1">
      <alignment horizontal="right" vertical="center" wrapText="1"/>
      <protection/>
    </xf>
    <xf numFmtId="3" fontId="6" fillId="0" borderId="0" xfId="66" applyNumberFormat="1" applyFont="1" applyAlignment="1">
      <alignment horizontal="right" vertical="top" wrapText="1"/>
      <protection/>
    </xf>
    <xf numFmtId="49" fontId="0" fillId="0" borderId="0" xfId="66" applyNumberFormat="1">
      <alignment/>
      <protection/>
    </xf>
    <xf numFmtId="0" fontId="33" fillId="0" borderId="10" xfId="66" applyFont="1" applyBorder="1" applyAlignment="1">
      <alignment horizontal="left" vertical="center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31" fillId="0" borderId="10" xfId="66" applyFont="1" applyBorder="1" applyAlignment="1">
      <alignment horizontal="center" vertical="center" wrapText="1"/>
      <protection/>
    </xf>
    <xf numFmtId="49" fontId="31" fillId="0" borderId="10" xfId="66" applyNumberFormat="1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left" vertical="center" wrapText="1"/>
      <protection/>
    </xf>
    <xf numFmtId="0" fontId="0" fillId="0" borderId="0" xfId="66" applyAlignment="1">
      <alignment wrapText="1"/>
      <protection/>
    </xf>
    <xf numFmtId="0" fontId="30" fillId="0" borderId="10" xfId="66" applyFont="1" applyBorder="1" applyAlignment="1">
      <alignment horizontal="left" vertical="center" wrapText="1"/>
      <protection/>
    </xf>
    <xf numFmtId="3" fontId="31" fillId="0" borderId="10" xfId="66" applyNumberFormat="1" applyFont="1" applyBorder="1" applyAlignment="1">
      <alignment horizontal="right" vertical="center" wrapText="1"/>
      <protection/>
    </xf>
    <xf numFmtId="3" fontId="32" fillId="0" borderId="10" xfId="66" applyNumberFormat="1" applyFont="1" applyBorder="1" applyAlignment="1" applyProtection="1">
      <alignment horizontal="right" vertical="center" wrapText="1"/>
      <protection locked="0"/>
    </xf>
    <xf numFmtId="0" fontId="6" fillId="0" borderId="10" xfId="66" applyFont="1" applyBorder="1" applyAlignment="1">
      <alignment horizontal="center" vertical="center" wrapText="1"/>
      <protection/>
    </xf>
    <xf numFmtId="49" fontId="6" fillId="0" borderId="10" xfId="66" applyNumberFormat="1" applyFont="1" applyBorder="1" applyAlignment="1">
      <alignment horizontal="center" vertical="center" wrapText="1"/>
      <protection/>
    </xf>
    <xf numFmtId="0" fontId="30" fillId="0" borderId="10" xfId="66" applyFont="1" applyBorder="1" applyAlignment="1">
      <alignment horizontal="center" vertical="center" wrapText="1"/>
      <protection/>
    </xf>
    <xf numFmtId="49" fontId="30" fillId="0" borderId="10" xfId="66" applyNumberFormat="1" applyFont="1" applyBorder="1" applyAlignment="1">
      <alignment horizontal="center" vertical="center" wrapText="1"/>
      <protection/>
    </xf>
    <xf numFmtId="180" fontId="32" fillId="0" borderId="10" xfId="66" applyNumberFormat="1" applyFont="1" applyBorder="1" applyAlignment="1" applyProtection="1">
      <alignment vertical="center"/>
      <protection locked="0"/>
    </xf>
    <xf numFmtId="180" fontId="31" fillId="0" borderId="10" xfId="66" applyNumberFormat="1" applyFont="1" applyBorder="1" applyAlignment="1" applyProtection="1">
      <alignment vertical="center"/>
      <protection locked="0"/>
    </xf>
    <xf numFmtId="0" fontId="6" fillId="0" borderId="10" xfId="66" applyFont="1" applyBorder="1" applyAlignment="1">
      <alignment horizontal="left" vertical="center" wrapText="1"/>
      <protection/>
    </xf>
    <xf numFmtId="0" fontId="7" fillId="0" borderId="0" xfId="66" applyFont="1">
      <alignment/>
      <protection/>
    </xf>
    <xf numFmtId="180" fontId="31" fillId="0" borderId="10" xfId="66" applyNumberFormat="1" applyFont="1" applyBorder="1" applyAlignment="1">
      <alignment vertical="center"/>
      <protection/>
    </xf>
    <xf numFmtId="49" fontId="7" fillId="0" borderId="0" xfId="66" applyNumberFormat="1" applyFont="1" applyAlignment="1">
      <alignment horizontal="left" vertical="center"/>
      <protection/>
    </xf>
    <xf numFmtId="0" fontId="35" fillId="0" borderId="0" xfId="66" applyFont="1" applyAlignment="1">
      <alignment horizontal="right" vertical="center"/>
      <protection/>
    </xf>
    <xf numFmtId="0" fontId="35" fillId="0" borderId="0" xfId="66" applyFont="1" applyAlignment="1">
      <alignment horizontal="left" vertical="center"/>
      <protection/>
    </xf>
    <xf numFmtId="0" fontId="35" fillId="0" borderId="0" xfId="66" applyFont="1" applyAlignment="1">
      <alignment horizontal="center" vertical="center"/>
      <protection/>
    </xf>
    <xf numFmtId="49" fontId="36" fillId="0" borderId="0" xfId="66" applyNumberFormat="1" applyFont="1" applyAlignment="1">
      <alignment horizontal="center" vertical="center"/>
      <protection/>
    </xf>
    <xf numFmtId="0" fontId="22" fillId="0" borderId="0" xfId="66" applyFont="1" applyAlignment="1">
      <alignment horizontal="right" vertical="center"/>
      <protection/>
    </xf>
    <xf numFmtId="0" fontId="35" fillId="0" borderId="0" xfId="66" applyFont="1" applyAlignment="1">
      <alignment vertical="center"/>
      <protection/>
    </xf>
    <xf numFmtId="49" fontId="20" fillId="0" borderId="0" xfId="66" applyNumberFormat="1" applyFont="1" applyAlignment="1">
      <alignment horizontal="center" vertical="center"/>
      <protection/>
    </xf>
    <xf numFmtId="0" fontId="0" fillId="0" borderId="0" xfId="66" applyAlignment="1">
      <alignment horizontal="left" vertical="center"/>
      <protection/>
    </xf>
    <xf numFmtId="0" fontId="22" fillId="0" borderId="0" xfId="66" applyFont="1">
      <alignment/>
      <protection/>
    </xf>
    <xf numFmtId="0" fontId="5" fillId="0" borderId="0" xfId="66" applyFont="1" applyAlignment="1">
      <alignment horizontal="left" vertical="center"/>
      <protection/>
    </xf>
    <xf numFmtId="0" fontId="5" fillId="0" borderId="0" xfId="66" applyFont="1" applyAlignment="1">
      <alignment vertical="center"/>
      <protection/>
    </xf>
    <xf numFmtId="0" fontId="27" fillId="0" borderId="0" xfId="66" applyFont="1" applyAlignment="1">
      <alignment horizontal="center" vertical="center"/>
      <protection/>
    </xf>
    <xf numFmtId="0" fontId="27" fillId="0" borderId="0" xfId="66" applyFont="1" applyAlignment="1">
      <alignment vertical="center"/>
      <protection/>
    </xf>
    <xf numFmtId="180" fontId="6" fillId="0" borderId="10" xfId="66" applyNumberFormat="1" applyFont="1" applyBorder="1" applyAlignment="1">
      <alignment horizontal="right" vertical="center" wrapText="1"/>
      <protection/>
    </xf>
    <xf numFmtId="180" fontId="30" fillId="0" borderId="10" xfId="66" applyNumberFormat="1" applyFont="1" applyBorder="1" applyAlignment="1" applyProtection="1">
      <alignment horizontal="right" vertical="center" wrapText="1"/>
      <protection locked="0"/>
    </xf>
    <xf numFmtId="0" fontId="30" fillId="0" borderId="10" xfId="66" applyFont="1" applyBorder="1" applyAlignment="1">
      <alignment horizontal="left" vertical="center" wrapText="1"/>
      <protection/>
    </xf>
    <xf numFmtId="180" fontId="30" fillId="0" borderId="10" xfId="66" applyNumberFormat="1" applyFont="1" applyBorder="1" applyAlignment="1" applyProtection="1">
      <alignment horizontal="right" vertical="center" wrapText="1"/>
      <protection locked="0"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180" fontId="6" fillId="0" borderId="27" xfId="66" applyNumberFormat="1" applyFont="1" applyBorder="1" applyAlignment="1">
      <alignment horizontal="right" vertical="center" wrapText="1"/>
      <protection/>
    </xf>
    <xf numFmtId="0" fontId="30" fillId="0" borderId="23" xfId="66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left" vertical="center" wrapText="1"/>
      <protection/>
    </xf>
    <xf numFmtId="180" fontId="30" fillId="0" borderId="27" xfId="66" applyNumberFormat="1" applyFont="1" applyBorder="1" applyAlignment="1" applyProtection="1">
      <alignment horizontal="right" vertical="center" wrapText="1"/>
      <protection locked="0"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29" xfId="66" applyFont="1" applyBorder="1" applyAlignment="1">
      <alignment horizontal="left" vertical="center" wrapText="1"/>
      <protection/>
    </xf>
    <xf numFmtId="0" fontId="6" fillId="0" borderId="10" xfId="66" applyFont="1" applyBorder="1" applyAlignment="1">
      <alignment horizontal="left" vertical="center" wrapText="1"/>
      <protection/>
    </xf>
    <xf numFmtId="0" fontId="30" fillId="0" borderId="10" xfId="66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left" vertical="center" wrapText="1"/>
      <protection/>
    </xf>
    <xf numFmtId="0" fontId="30" fillId="0" borderId="10" xfId="60" applyFont="1" applyBorder="1" applyAlignment="1">
      <alignment horizontal="left" vertical="center" wrapText="1"/>
      <protection/>
    </xf>
    <xf numFmtId="0" fontId="30" fillId="0" borderId="30" xfId="66" applyFont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20" xfId="66" applyFont="1" applyBorder="1" applyAlignment="1">
      <alignment horizontal="center" vertical="center" wrapText="1"/>
      <protection/>
    </xf>
    <xf numFmtId="0" fontId="30" fillId="0" borderId="20" xfId="66" applyFont="1" applyBorder="1" applyAlignment="1">
      <alignment horizontal="left" vertical="center" wrapText="1"/>
      <protection/>
    </xf>
    <xf numFmtId="0" fontId="30" fillId="0" borderId="23" xfId="66" applyFont="1" applyBorder="1" applyAlignment="1">
      <alignment horizontal="center" vertical="center" wrapText="1"/>
      <protection/>
    </xf>
    <xf numFmtId="0" fontId="6" fillId="0" borderId="31" xfId="66" applyFont="1" applyBorder="1" applyAlignment="1">
      <alignment horizontal="center" vertical="center" wrapText="1"/>
      <protection/>
    </xf>
    <xf numFmtId="0" fontId="30" fillId="0" borderId="29" xfId="66" applyFont="1" applyBorder="1" applyAlignment="1">
      <alignment horizontal="left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9" fillId="0" borderId="32" xfId="66" applyFont="1" applyBorder="1" applyAlignment="1">
      <alignment horizontal="left" vertical="center" wrapText="1"/>
      <protection/>
    </xf>
    <xf numFmtId="0" fontId="10" fillId="0" borderId="10" xfId="66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left" vertical="center" wrapText="1"/>
      <protection/>
    </xf>
    <xf numFmtId="0" fontId="36" fillId="0" borderId="0" xfId="66" applyFont="1" applyAlignment="1">
      <alignment vertical="center"/>
      <protection/>
    </xf>
    <xf numFmtId="0" fontId="20" fillId="0" borderId="0" xfId="66" applyFont="1" applyAlignment="1">
      <alignment vertical="center"/>
      <protection/>
    </xf>
    <xf numFmtId="0" fontId="23" fillId="0" borderId="0" xfId="66" applyFont="1" applyAlignment="1">
      <alignment vertical="center"/>
      <protection/>
    </xf>
    <xf numFmtId="0" fontId="23" fillId="0" borderId="0" xfId="66" applyFont="1" applyAlignment="1">
      <alignment horizontal="center" vertical="center"/>
      <protection/>
    </xf>
    <xf numFmtId="0" fontId="38" fillId="0" borderId="0" xfId="66" applyFont="1" applyAlignment="1">
      <alignment vertical="center"/>
      <protection/>
    </xf>
    <xf numFmtId="0" fontId="39" fillId="0" borderId="0" xfId="66" applyFont="1" applyAlignment="1">
      <alignment horizontal="right" vertical="center"/>
      <protection/>
    </xf>
    <xf numFmtId="0" fontId="38" fillId="0" borderId="0" xfId="66" applyFont="1">
      <alignment/>
      <protection/>
    </xf>
    <xf numFmtId="0" fontId="31" fillId="0" borderId="20" xfId="66" applyFont="1" applyBorder="1" applyAlignment="1">
      <alignment horizontal="center" vertical="center" wrapText="1"/>
      <protection/>
    </xf>
    <xf numFmtId="0" fontId="31" fillId="0" borderId="29" xfId="66" applyFont="1" applyBorder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10" xfId="66" applyFont="1" applyBorder="1" applyAlignment="1">
      <alignment horizontal="center" vertical="center" wrapText="1"/>
      <protection/>
    </xf>
    <xf numFmtId="0" fontId="32" fillId="0" borderId="20" xfId="66" applyFont="1" applyBorder="1" applyAlignment="1">
      <alignment horizontal="center" vertical="center" wrapText="1"/>
      <protection/>
    </xf>
    <xf numFmtId="0" fontId="32" fillId="0" borderId="20" xfId="66" applyFont="1" applyBorder="1" applyAlignment="1">
      <alignment horizontal="left" vertical="center" wrapText="1"/>
      <protection/>
    </xf>
    <xf numFmtId="0" fontId="31" fillId="0" borderId="23" xfId="66" applyFont="1" applyBorder="1" applyAlignment="1">
      <alignment horizontal="center" vertical="center" wrapText="1"/>
      <protection/>
    </xf>
    <xf numFmtId="180" fontId="31" fillId="0" borderId="27" xfId="66" applyNumberFormat="1" applyFont="1" applyBorder="1" applyAlignment="1">
      <alignment horizontal="right" vertical="center" wrapText="1"/>
      <protection/>
    </xf>
    <xf numFmtId="180" fontId="32" fillId="0" borderId="27" xfId="66" applyNumberFormat="1" applyFont="1" applyBorder="1" applyAlignment="1" applyProtection="1">
      <alignment horizontal="right" vertical="center" wrapText="1"/>
      <protection locked="0"/>
    </xf>
    <xf numFmtId="0" fontId="31" fillId="0" borderId="29" xfId="66" applyFont="1" applyBorder="1" applyAlignment="1">
      <alignment horizontal="left" vertical="center" wrapText="1"/>
      <protection/>
    </xf>
    <xf numFmtId="0" fontId="32" fillId="0" borderId="23" xfId="66" applyFont="1" applyBorder="1" applyAlignment="1">
      <alignment horizontal="center" vertical="center" wrapText="1"/>
      <protection/>
    </xf>
    <xf numFmtId="180" fontId="6" fillId="0" borderId="27" xfId="66" applyNumberFormat="1" applyFont="1" applyBorder="1" applyAlignment="1">
      <alignment horizontal="right" vertical="center" wrapText="1"/>
      <protection/>
    </xf>
    <xf numFmtId="180" fontId="30" fillId="0" borderId="27" xfId="66" applyNumberFormat="1" applyFont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Border="1" applyAlignment="1" applyProtection="1">
      <alignment horizontal="right" vertical="center" wrapText="1"/>
      <protection locked="0"/>
    </xf>
    <xf numFmtId="0" fontId="32" fillId="0" borderId="10" xfId="66" applyFont="1" applyBorder="1" applyAlignment="1">
      <alignment horizontal="center" vertical="center" wrapText="1"/>
      <protection/>
    </xf>
    <xf numFmtId="49" fontId="35" fillId="0" borderId="0" xfId="66" applyNumberFormat="1" applyFont="1" applyAlignment="1">
      <alignment horizontal="center" vertical="center"/>
      <protection/>
    </xf>
    <xf numFmtId="0" fontId="35" fillId="0" borderId="0" xfId="66" applyFont="1" applyAlignment="1">
      <alignment vertical="center"/>
      <protection/>
    </xf>
    <xf numFmtId="0" fontId="22" fillId="0" borderId="0" xfId="66" applyFont="1" applyAlignment="1">
      <alignment horizontal="center" vertical="center"/>
      <protection/>
    </xf>
    <xf numFmtId="0" fontId="38" fillId="0" borderId="0" xfId="66" applyFont="1" applyAlignment="1">
      <alignment horizontal="center" vertical="center"/>
      <protection/>
    </xf>
    <xf numFmtId="0" fontId="30" fillId="0" borderId="29" xfId="66" applyFont="1" applyBorder="1" applyAlignment="1">
      <alignment horizontal="center" vertical="center" wrapText="1"/>
      <protection/>
    </xf>
    <xf numFmtId="0" fontId="9" fillId="0" borderId="29" xfId="66" applyFont="1" applyBorder="1" applyAlignment="1">
      <alignment horizontal="center" vertical="center" wrapText="1"/>
      <protection/>
    </xf>
    <xf numFmtId="0" fontId="9" fillId="0" borderId="29" xfId="66" applyFont="1" applyBorder="1" applyAlignment="1">
      <alignment horizontal="left" vertical="center" wrapText="1"/>
      <protection/>
    </xf>
    <xf numFmtId="0" fontId="40" fillId="0" borderId="0" xfId="66" applyFont="1">
      <alignment/>
      <protection/>
    </xf>
    <xf numFmtId="0" fontId="20" fillId="0" borderId="0" xfId="66" applyFont="1">
      <alignment/>
      <protection/>
    </xf>
    <xf numFmtId="0" fontId="6" fillId="0" borderId="20" xfId="60" applyFont="1" applyBorder="1" applyAlignment="1">
      <alignment horizontal="center" vertical="center" wrapText="1"/>
      <protection/>
    </xf>
    <xf numFmtId="180" fontId="6" fillId="0" borderId="10" xfId="66" applyNumberFormat="1" applyFont="1" applyBorder="1" applyAlignment="1">
      <alignment horizontal="right" vertical="center" wrapText="1"/>
      <protection/>
    </xf>
    <xf numFmtId="0" fontId="30" fillId="0" borderId="2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180" fontId="6" fillId="0" borderId="10" xfId="66" applyNumberFormat="1" applyFont="1" applyBorder="1" applyAlignment="1" applyProtection="1">
      <alignment horizontal="right" vertical="center" wrapText="1"/>
      <protection locked="0"/>
    </xf>
    <xf numFmtId="0" fontId="30" fillId="0" borderId="10" xfId="66" applyFont="1" applyBorder="1" applyAlignment="1">
      <alignment horizontal="left" vertical="center" wrapText="1"/>
      <protection/>
    </xf>
    <xf numFmtId="0" fontId="30" fillId="0" borderId="20" xfId="66" applyFont="1" applyBorder="1" applyAlignment="1">
      <alignment horizontal="left" vertical="center" wrapText="1"/>
      <protection/>
    </xf>
    <xf numFmtId="0" fontId="39" fillId="0" borderId="0" xfId="66" applyFont="1" applyAlignment="1">
      <alignment horizontal="center" vertical="center"/>
      <protection/>
    </xf>
    <xf numFmtId="0" fontId="39" fillId="0" borderId="0" xfId="66" applyFont="1" applyAlignment="1">
      <alignment vertical="center"/>
      <protection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" vertical="center" wrapText="1"/>
      <protection/>
    </xf>
    <xf numFmtId="0" fontId="0" fillId="0" borderId="0" xfId="60">
      <alignment/>
      <protection/>
    </xf>
    <xf numFmtId="0" fontId="10" fillId="0" borderId="0" xfId="60" applyFont="1" applyAlignment="1">
      <alignment horizontal="right"/>
      <protection/>
    </xf>
    <xf numFmtId="3" fontId="41" fillId="0" borderId="0" xfId="60" applyNumberFormat="1" applyFont="1">
      <alignment/>
      <protection/>
    </xf>
    <xf numFmtId="0" fontId="10" fillId="0" borderId="0" xfId="60" applyFont="1" applyAlignment="1">
      <alignment horizontal="left"/>
      <protection/>
    </xf>
    <xf numFmtId="0" fontId="0" fillId="0" borderId="0" xfId="60" applyAlignment="1">
      <alignment horizontal="left" vertical="center" wrapText="1"/>
      <protection/>
    </xf>
    <xf numFmtId="0" fontId="0" fillId="0" borderId="0" xfId="60" applyAlignment="1">
      <alignment horizontal="right"/>
      <protection/>
    </xf>
    <xf numFmtId="0" fontId="26" fillId="0" borderId="33" xfId="61" applyFont="1" applyBorder="1" applyAlignment="1">
      <alignment horizontal="center" vertical="center" wrapText="1"/>
      <protection/>
    </xf>
    <xf numFmtId="0" fontId="26" fillId="0" borderId="34" xfId="61" applyFont="1" applyBorder="1" applyAlignment="1">
      <alignment horizontal="center" vertical="center" wrapText="1"/>
      <protection/>
    </xf>
    <xf numFmtId="3" fontId="26" fillId="0" borderId="34" xfId="61" applyNumberFormat="1" applyFont="1" applyBorder="1" applyAlignment="1">
      <alignment horizontal="center" vertical="center" wrapText="1"/>
      <protection/>
    </xf>
    <xf numFmtId="3" fontId="26" fillId="0" borderId="35" xfId="61" applyNumberFormat="1" applyFont="1" applyBorder="1" applyAlignment="1">
      <alignment horizontal="center" vertical="center" wrapText="1"/>
      <protection/>
    </xf>
    <xf numFmtId="0" fontId="22" fillId="0" borderId="0" xfId="61" applyFont="1">
      <alignment/>
      <protection/>
    </xf>
    <xf numFmtId="0" fontId="42" fillId="0" borderId="36" xfId="61" applyFont="1" applyBorder="1" applyAlignment="1">
      <alignment horizontal="center" vertical="center" wrapText="1"/>
      <protection/>
    </xf>
    <xf numFmtId="0" fontId="42" fillId="0" borderId="29" xfId="61" applyFont="1" applyBorder="1" applyAlignment="1">
      <alignment horizontal="center" vertical="center" wrapText="1"/>
      <protection/>
    </xf>
    <xf numFmtId="3" fontId="42" fillId="0" borderId="29" xfId="61" applyNumberFormat="1" applyFont="1" applyBorder="1" applyAlignment="1">
      <alignment horizontal="center" vertical="center" wrapText="1"/>
      <protection/>
    </xf>
    <xf numFmtId="3" fontId="42" fillId="0" borderId="37" xfId="61" applyNumberFormat="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/>
      <protection/>
    </xf>
    <xf numFmtId="0" fontId="26" fillId="0" borderId="11" xfId="69" applyFont="1" applyBorder="1" applyAlignment="1">
      <alignment horizontal="right" vertical="center"/>
      <protection/>
    </xf>
    <xf numFmtId="49" fontId="26" fillId="0" borderId="10" xfId="69" applyNumberFormat="1" applyFont="1" applyBorder="1" applyAlignment="1">
      <alignment horizontal="center" vertical="center"/>
      <protection/>
    </xf>
    <xf numFmtId="3" fontId="26" fillId="0" borderId="10" xfId="69" applyNumberFormat="1" applyFont="1" applyBorder="1" applyAlignment="1">
      <alignment horizontal="left" vertical="center" wrapText="1"/>
      <protection/>
    </xf>
    <xf numFmtId="3" fontId="26" fillId="0" borderId="10" xfId="69" applyNumberFormat="1" applyFont="1" applyBorder="1" applyAlignment="1">
      <alignment horizontal="right" vertical="center" wrapText="1"/>
      <protection/>
    </xf>
    <xf numFmtId="3" fontId="26" fillId="0" borderId="12" xfId="69" applyNumberFormat="1" applyFont="1" applyBorder="1" applyAlignment="1">
      <alignment horizontal="right" vertical="center" wrapText="1"/>
      <protection/>
    </xf>
    <xf numFmtId="0" fontId="26" fillId="0" borderId="0" xfId="69" applyFont="1">
      <alignment/>
      <protection/>
    </xf>
    <xf numFmtId="0" fontId="22" fillId="0" borderId="11" xfId="69" applyFont="1" applyBorder="1" applyAlignment="1">
      <alignment horizontal="right" vertical="center"/>
      <protection/>
    </xf>
    <xf numFmtId="49" fontId="22" fillId="0" borderId="10" xfId="69" applyNumberFormat="1" applyFont="1" applyBorder="1" applyAlignment="1">
      <alignment horizontal="center" vertical="center"/>
      <protection/>
    </xf>
    <xf numFmtId="3" fontId="22" fillId="0" borderId="10" xfId="69" applyNumberFormat="1" applyFont="1" applyBorder="1" applyAlignment="1">
      <alignment horizontal="left" vertical="center" wrapText="1"/>
      <protection/>
    </xf>
    <xf numFmtId="3" fontId="0" fillId="0" borderId="10" xfId="68" applyNumberFormat="1" applyBorder="1" applyAlignment="1">
      <alignment horizontal="right" vertical="center" wrapText="1"/>
      <protection/>
    </xf>
    <xf numFmtId="3" fontId="22" fillId="0" borderId="10" xfId="69" applyNumberFormat="1" applyFont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Border="1" applyAlignment="1" applyProtection="1">
      <alignment horizontal="right" vertical="center" wrapText="1"/>
      <protection locked="0"/>
    </xf>
    <xf numFmtId="0" fontId="22" fillId="0" borderId="0" xfId="69" applyFont="1">
      <alignment/>
      <protection/>
    </xf>
    <xf numFmtId="3" fontId="22" fillId="0" borderId="12" xfId="69" applyNumberFormat="1" applyFont="1" applyBorder="1" applyAlignment="1" applyProtection="1">
      <alignment horizontal="right" vertical="center"/>
      <protection locked="0"/>
    </xf>
    <xf numFmtId="3" fontId="10" fillId="0" borderId="10" xfId="68" applyNumberFormat="1" applyFont="1" applyBorder="1" applyAlignment="1">
      <alignment horizontal="right" vertical="center" wrapText="1"/>
      <protection/>
    </xf>
    <xf numFmtId="3" fontId="26" fillId="0" borderId="10" xfId="69" applyNumberFormat="1" applyFont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Border="1" applyAlignment="1" applyProtection="1">
      <alignment horizontal="right" vertical="center"/>
      <protection locked="0"/>
    </xf>
    <xf numFmtId="3" fontId="22" fillId="0" borderId="10" xfId="69" applyNumberFormat="1" applyFont="1" applyBorder="1" applyAlignment="1">
      <alignment horizontal="left" vertical="center"/>
      <protection/>
    </xf>
    <xf numFmtId="0" fontId="26" fillId="0" borderId="11" xfId="69" applyFont="1" applyBorder="1" applyAlignment="1">
      <alignment horizontal="center" vertical="center"/>
      <protection/>
    </xf>
    <xf numFmtId="3" fontId="26" fillId="0" borderId="10" xfId="69" applyNumberFormat="1" applyFont="1" applyBorder="1" applyAlignment="1" applyProtection="1">
      <alignment horizontal="right" vertical="center"/>
      <protection locked="0"/>
    </xf>
    <xf numFmtId="3" fontId="26" fillId="0" borderId="10" xfId="69" applyNumberFormat="1" applyFont="1" applyBorder="1" applyAlignment="1">
      <alignment horizontal="right" vertical="center"/>
      <protection/>
    </xf>
    <xf numFmtId="3" fontId="26" fillId="0" borderId="12" xfId="69" applyNumberFormat="1" applyFont="1" applyBorder="1" applyAlignment="1">
      <alignment horizontal="right" vertical="center"/>
      <protection/>
    </xf>
    <xf numFmtId="3" fontId="22" fillId="0" borderId="10" xfId="69" applyNumberFormat="1" applyFont="1" applyBorder="1" applyAlignment="1" applyProtection="1">
      <alignment horizontal="right" vertical="center"/>
      <protection locked="0"/>
    </xf>
    <xf numFmtId="3" fontId="26" fillId="0" borderId="10" xfId="69" applyNumberFormat="1" applyFont="1" applyBorder="1" applyAlignment="1">
      <alignment horizontal="left" vertical="center"/>
      <protection/>
    </xf>
    <xf numFmtId="0" fontId="26" fillId="0" borderId="19" xfId="69" applyFont="1" applyBorder="1" applyAlignment="1">
      <alignment horizontal="center" vertical="center"/>
      <protection/>
    </xf>
    <xf numFmtId="49" fontId="26" fillId="0" borderId="13" xfId="69" applyNumberFormat="1" applyFont="1" applyBorder="1" applyAlignment="1">
      <alignment horizontal="center" vertical="center"/>
      <protection/>
    </xf>
    <xf numFmtId="3" fontId="26" fillId="0" borderId="13" xfId="69" applyNumberFormat="1" applyFont="1" applyBorder="1" applyAlignment="1">
      <alignment horizontal="left" vertical="center" wrapText="1"/>
      <protection/>
    </xf>
    <xf numFmtId="3" fontId="26" fillId="0" borderId="13" xfId="69" applyNumberFormat="1" applyFont="1" applyBorder="1" applyAlignment="1">
      <alignment horizontal="right" vertical="center"/>
      <protection/>
    </xf>
    <xf numFmtId="3" fontId="26" fillId="0" borderId="14" xfId="69" applyNumberFormat="1" applyFont="1" applyBorder="1" applyAlignment="1">
      <alignment horizontal="right" vertical="center"/>
      <protection/>
    </xf>
    <xf numFmtId="0" fontId="26" fillId="0" borderId="0" xfId="69" applyFont="1" applyAlignment="1">
      <alignment horizontal="center" vertical="center"/>
      <protection/>
    </xf>
    <xf numFmtId="49" fontId="26" fillId="0" borderId="0" xfId="69" applyNumberFormat="1" applyFont="1" applyAlignment="1">
      <alignment horizontal="center" vertical="center"/>
      <protection/>
    </xf>
    <xf numFmtId="3" fontId="26" fillId="0" borderId="0" xfId="69" applyNumberFormat="1" applyFont="1" applyAlignment="1">
      <alignment horizontal="left" vertical="center"/>
      <protection/>
    </xf>
    <xf numFmtId="3" fontId="26" fillId="0" borderId="0" xfId="69" applyNumberFormat="1" applyFont="1" applyAlignment="1">
      <alignment horizontal="right" vertical="center"/>
      <protection/>
    </xf>
    <xf numFmtId="0" fontId="22" fillId="0" borderId="0" xfId="60" applyFont="1" applyAlignment="1">
      <alignment horizontal="left" vertical="center" wrapText="1"/>
      <protection/>
    </xf>
    <xf numFmtId="0" fontId="0" fillId="0" borderId="0" xfId="60" applyFont="1">
      <alignment/>
      <protection/>
    </xf>
    <xf numFmtId="0" fontId="26" fillId="0" borderId="33" xfId="60" applyFont="1" applyBorder="1" applyAlignment="1">
      <alignment horizontal="center" vertical="center" wrapText="1"/>
      <protection/>
    </xf>
    <xf numFmtId="0" fontId="26" fillId="0" borderId="34" xfId="60" applyFont="1" applyBorder="1" applyAlignment="1">
      <alignment horizontal="center" vertical="center" wrapText="1"/>
      <protection/>
    </xf>
    <xf numFmtId="3" fontId="26" fillId="0" borderId="35" xfId="60" applyNumberFormat="1" applyFont="1" applyBorder="1" applyAlignment="1">
      <alignment horizontal="center" vertical="center" wrapText="1"/>
      <protection/>
    </xf>
    <xf numFmtId="0" fontId="43" fillId="0" borderId="38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3" fontId="43" fillId="0" borderId="17" xfId="60" applyNumberFormat="1" applyFont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3" fontId="26" fillId="0" borderId="12" xfId="60" applyNumberFormat="1" applyFont="1" applyBorder="1" applyAlignment="1">
      <alignment horizontal="right" vertical="center" wrapText="1"/>
      <protection/>
    </xf>
    <xf numFmtId="0" fontId="22" fillId="0" borderId="11" xfId="68" applyFont="1" applyBorder="1" applyAlignment="1">
      <alignment horizontal="center" vertical="center"/>
      <protection/>
    </xf>
    <xf numFmtId="49" fontId="22" fillId="0" borderId="10" xfId="68" applyNumberFormat="1" applyFont="1" applyBorder="1" applyAlignment="1">
      <alignment horizontal="center" vertical="center"/>
      <protection/>
    </xf>
    <xf numFmtId="3" fontId="22" fillId="0" borderId="12" xfId="68" applyNumberFormat="1" applyFont="1" applyBorder="1" applyAlignment="1" applyProtection="1">
      <alignment horizontal="right" vertical="center"/>
      <protection locked="0"/>
    </xf>
    <xf numFmtId="0" fontId="22" fillId="0" borderId="19" xfId="68" applyFont="1" applyBorder="1" applyAlignment="1">
      <alignment horizontal="center" vertical="center"/>
      <protection/>
    </xf>
    <xf numFmtId="49" fontId="22" fillId="0" borderId="13" xfId="68" applyNumberFormat="1" applyFont="1" applyBorder="1" applyAlignment="1">
      <alignment horizontal="center" vertical="center"/>
      <protection/>
    </xf>
    <xf numFmtId="3" fontId="22" fillId="0" borderId="14" xfId="68" applyNumberFormat="1" applyFont="1" applyBorder="1" applyAlignment="1" applyProtection="1">
      <alignment horizontal="right" vertical="center"/>
      <protection locked="0"/>
    </xf>
    <xf numFmtId="0" fontId="22" fillId="0" borderId="0" xfId="68" applyFont="1" applyAlignment="1">
      <alignment horizontal="center" vertical="center"/>
      <protection/>
    </xf>
    <xf numFmtId="49" fontId="22" fillId="0" borderId="0" xfId="68" applyNumberFormat="1" applyFont="1" applyAlignment="1">
      <alignment horizontal="center" vertical="center"/>
      <protection/>
    </xf>
    <xf numFmtId="3" fontId="22" fillId="0" borderId="0" xfId="68" applyNumberFormat="1" applyFont="1" applyAlignment="1">
      <alignment horizontal="left" vertical="center" wrapText="1"/>
      <protection/>
    </xf>
    <xf numFmtId="0" fontId="22" fillId="0" borderId="0" xfId="68" applyFont="1" applyAlignment="1">
      <alignment horizontal="right" vertical="center"/>
      <protection/>
    </xf>
    <xf numFmtId="0" fontId="22" fillId="0" borderId="0" xfId="60" applyFont="1" applyAlignment="1">
      <alignment horizontal="center"/>
      <protection/>
    </xf>
    <xf numFmtId="0" fontId="22" fillId="0" borderId="0" xfId="60" applyFont="1">
      <alignment/>
      <protection/>
    </xf>
    <xf numFmtId="3" fontId="22" fillId="0" borderId="0" xfId="60" applyNumberFormat="1" applyFont="1">
      <alignment/>
      <protection/>
    </xf>
    <xf numFmtId="3" fontId="41" fillId="0" borderId="0" xfId="60" applyNumberFormat="1" applyFont="1" applyAlignment="1">
      <alignment horizontal="left"/>
      <protection/>
    </xf>
    <xf numFmtId="0" fontId="26" fillId="0" borderId="39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/>
      <protection/>
    </xf>
    <xf numFmtId="3" fontId="43" fillId="0" borderId="16" xfId="60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center" vertical="center"/>
      <protection/>
    </xf>
    <xf numFmtId="3" fontId="22" fillId="0" borderId="10" xfId="60" applyNumberFormat="1" applyFont="1" applyBorder="1" applyAlignment="1" applyProtection="1">
      <alignment horizontal="right"/>
      <protection locked="0"/>
    </xf>
    <xf numFmtId="3" fontId="26" fillId="0" borderId="10" xfId="60" applyNumberFormat="1" applyFont="1" applyBorder="1" applyAlignment="1">
      <alignment horizontal="right"/>
      <protection/>
    </xf>
    <xf numFmtId="3" fontId="26" fillId="0" borderId="12" xfId="60" applyNumberFormat="1" applyFont="1" applyBorder="1" applyAlignment="1" applyProtection="1">
      <alignment horizontal="right"/>
      <protection locked="0"/>
    </xf>
    <xf numFmtId="3" fontId="22" fillId="0" borderId="13" xfId="60" applyNumberFormat="1" applyFont="1" applyBorder="1" applyAlignment="1" applyProtection="1">
      <alignment horizontal="right"/>
      <protection locked="0"/>
    </xf>
    <xf numFmtId="3" fontId="22" fillId="0" borderId="13" xfId="60" applyNumberFormat="1" applyFont="1" applyBorder="1" applyProtection="1">
      <alignment/>
      <protection locked="0"/>
    </xf>
    <xf numFmtId="3" fontId="26" fillId="0" borderId="13" xfId="60" applyNumberFormat="1" applyFont="1" applyBorder="1" applyAlignment="1">
      <alignment horizontal="right"/>
      <protection/>
    </xf>
    <xf numFmtId="3" fontId="26" fillId="0" borderId="14" xfId="60" applyNumberFormat="1" applyFont="1" applyBorder="1" applyAlignment="1" applyProtection="1">
      <alignment horizontal="right"/>
      <protection locked="0"/>
    </xf>
    <xf numFmtId="0" fontId="24" fillId="0" borderId="0" xfId="65" applyFont="1" applyAlignment="1">
      <alignment horizontal="left"/>
      <protection/>
    </xf>
    <xf numFmtId="0" fontId="24" fillId="0" borderId="0" xfId="65" applyFont="1">
      <alignment/>
      <protection/>
    </xf>
    <xf numFmtId="180" fontId="44" fillId="0" borderId="0" xfId="65" applyNumberFormat="1" applyFont="1" applyAlignment="1">
      <alignment horizontal="left" vertical="center"/>
      <protection/>
    </xf>
    <xf numFmtId="3" fontId="22" fillId="0" borderId="10" xfId="68" applyNumberFormat="1" applyFont="1" applyBorder="1" applyAlignment="1">
      <alignment horizontal="left" vertical="center" wrapText="1"/>
      <protection/>
    </xf>
    <xf numFmtId="0" fontId="0" fillId="0" borderId="0" xfId="64" applyAlignment="1">
      <alignment horizontal="left"/>
      <protection/>
    </xf>
    <xf numFmtId="0" fontId="0" fillId="0" borderId="0" xfId="64" applyAlignment="1">
      <alignment horizontal="center" vertical="center" wrapText="1"/>
      <protection/>
    </xf>
    <xf numFmtId="0" fontId="0" fillId="0" borderId="0" xfId="64">
      <alignment/>
      <protection/>
    </xf>
    <xf numFmtId="0" fontId="45" fillId="0" borderId="0" xfId="64" applyFont="1" applyAlignment="1">
      <alignment horizontal="right"/>
      <protection/>
    </xf>
    <xf numFmtId="0" fontId="0" fillId="0" borderId="0" xfId="64" applyAlignment="1">
      <alignment horizontal="left" vertical="center" wrapText="1"/>
      <protection/>
    </xf>
    <xf numFmtId="0" fontId="0" fillId="0" borderId="0" xfId="64" applyAlignment="1">
      <alignment horizontal="right"/>
      <protection/>
    </xf>
    <xf numFmtId="49" fontId="26" fillId="0" borderId="40" xfId="64" applyNumberFormat="1" applyFont="1" applyBorder="1" applyAlignment="1">
      <alignment horizontal="center" vertical="center" wrapText="1"/>
      <protection/>
    </xf>
    <xf numFmtId="0" fontId="26" fillId="0" borderId="40" xfId="64" applyFont="1" applyBorder="1" applyAlignment="1">
      <alignment horizontal="center" vertical="center" wrapText="1"/>
      <protection/>
    </xf>
    <xf numFmtId="49" fontId="43" fillId="0" borderId="38" xfId="64" applyNumberFormat="1" applyFont="1" applyBorder="1" applyAlignment="1">
      <alignment horizontal="center" vertical="center" wrapText="1"/>
      <protection/>
    </xf>
    <xf numFmtId="0" fontId="43" fillId="0" borderId="16" xfId="64" applyFont="1" applyBorder="1" applyAlignment="1">
      <alignment horizontal="center" vertical="center" wrapText="1"/>
      <protection/>
    </xf>
    <xf numFmtId="3" fontId="43" fillId="0" borderId="16" xfId="64" applyNumberFormat="1" applyFont="1" applyBorder="1" applyAlignment="1">
      <alignment horizontal="center" vertical="center" wrapText="1"/>
      <protection/>
    </xf>
    <xf numFmtId="49" fontId="26" fillId="0" borderId="11" xfId="64" applyNumberFormat="1" applyFont="1" applyBorder="1" applyAlignment="1">
      <alignment horizontal="center" vertical="center"/>
      <protection/>
    </xf>
    <xf numFmtId="49" fontId="26" fillId="0" borderId="10" xfId="64" applyNumberFormat="1" applyFont="1" applyBorder="1" applyAlignment="1">
      <alignment horizontal="center" vertical="center"/>
      <protection/>
    </xf>
    <xf numFmtId="3" fontId="26" fillId="0" borderId="10" xfId="64" applyNumberFormat="1" applyFont="1" applyBorder="1" applyAlignment="1">
      <alignment horizontal="left" vertical="center" wrapText="1"/>
      <protection/>
    </xf>
    <xf numFmtId="180" fontId="26" fillId="0" borderId="10" xfId="64" applyNumberFormat="1" applyFont="1" applyBorder="1" applyAlignment="1">
      <alignment horizontal="right" vertical="center" wrapText="1"/>
      <protection/>
    </xf>
    <xf numFmtId="49" fontId="26" fillId="0" borderId="11" xfId="68" applyNumberFormat="1" applyFont="1" applyBorder="1" applyAlignment="1">
      <alignment horizontal="center" vertical="center"/>
      <protection/>
    </xf>
    <xf numFmtId="49" fontId="26" fillId="0" borderId="10" xfId="68" applyNumberFormat="1" applyFont="1" applyBorder="1" applyAlignment="1">
      <alignment horizontal="center" vertical="center"/>
      <protection/>
    </xf>
    <xf numFmtId="3" fontId="26" fillId="0" borderId="10" xfId="68" applyNumberFormat="1" applyFont="1" applyBorder="1" applyAlignment="1">
      <alignment horizontal="left" vertical="center" wrapText="1"/>
      <protection/>
    </xf>
    <xf numFmtId="180" fontId="26" fillId="0" borderId="10" xfId="68" applyNumberFormat="1" applyFont="1" applyBorder="1" applyAlignment="1" applyProtection="1">
      <alignment horizontal="right" vertical="center"/>
      <protection locked="0"/>
    </xf>
    <xf numFmtId="180" fontId="26" fillId="0" borderId="10" xfId="68" applyNumberFormat="1" applyFont="1" applyBorder="1" applyAlignment="1">
      <alignment horizontal="right" vertical="center"/>
      <protection/>
    </xf>
    <xf numFmtId="49" fontId="22" fillId="0" borderId="11" xfId="68" applyNumberFormat="1" applyFont="1" applyBorder="1" applyAlignment="1">
      <alignment horizontal="center" vertical="center"/>
      <protection/>
    </xf>
    <xf numFmtId="180" fontId="22" fillId="0" borderId="10" xfId="68" applyNumberFormat="1" applyFont="1" applyBorder="1" applyAlignment="1" applyProtection="1">
      <alignment horizontal="right" vertical="center"/>
      <protection locked="0"/>
    </xf>
    <xf numFmtId="0" fontId="22" fillId="0" borderId="10" xfId="68" applyFont="1" applyBorder="1" applyAlignment="1">
      <alignment vertical="center" wrapText="1"/>
      <protection/>
    </xf>
    <xf numFmtId="180" fontId="22" fillId="0" borderId="10" xfId="68" applyNumberFormat="1" applyFont="1" applyBorder="1" applyAlignment="1">
      <alignment horizontal="right" vertical="center"/>
      <protection/>
    </xf>
    <xf numFmtId="180" fontId="22" fillId="0" borderId="10" xfId="68" applyNumberFormat="1" applyFont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Border="1" applyAlignment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Border="1" applyAlignment="1">
      <alignment horizontal="center" vertical="center"/>
      <protection/>
    </xf>
    <xf numFmtId="49" fontId="26" fillId="0" borderId="10" xfId="68" applyNumberFormat="1" applyFont="1" applyBorder="1" applyAlignment="1">
      <alignment horizontal="center" vertical="center"/>
      <protection/>
    </xf>
    <xf numFmtId="49" fontId="22" fillId="0" borderId="10" xfId="68" applyNumberFormat="1" applyFont="1" applyBorder="1" applyAlignment="1">
      <alignment horizontal="left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0" fillId="0" borderId="24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24" xfId="55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3" fontId="0" fillId="0" borderId="24" xfId="55" applyNumberFormat="1" applyBorder="1">
      <alignment/>
      <protection/>
    </xf>
    <xf numFmtId="0" fontId="15" fillId="0" borderId="0" xfId="55" applyFont="1" applyAlignment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Border="1" applyAlignment="1">
      <alignment horizontal="left" vertical="center" wrapText="1"/>
      <protection/>
    </xf>
    <xf numFmtId="0" fontId="0" fillId="0" borderId="0" xfId="55" applyFont="1" applyAlignment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47" fillId="0" borderId="0" xfId="60" applyFont="1">
      <alignment/>
      <protection/>
    </xf>
    <xf numFmtId="0" fontId="14" fillId="42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/>
    </xf>
    <xf numFmtId="49" fontId="0" fillId="0" borderId="23" xfId="0" applyNumberFormat="1" applyFont="1" applyBorder="1" applyAlignment="1" applyProtection="1">
      <alignment vertical="center"/>
      <protection locked="0"/>
    </xf>
    <xf numFmtId="49" fontId="0" fillId="0" borderId="27" xfId="0" applyNumberFormat="1" applyFont="1" applyBorder="1" applyAlignment="1" applyProtection="1">
      <alignment vertical="center"/>
      <protection locked="0"/>
    </xf>
    <xf numFmtId="49" fontId="28" fillId="0" borderId="23" xfId="0" applyNumberFormat="1" applyFont="1" applyBorder="1" applyAlignment="1" applyProtection="1">
      <alignment vertical="center"/>
      <protection locked="0"/>
    </xf>
    <xf numFmtId="49" fontId="28" fillId="0" borderId="27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8" fillId="0" borderId="0" xfId="66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49" fontId="6" fillId="0" borderId="10" xfId="66" applyNumberFormat="1" applyFont="1" applyBorder="1" applyAlignment="1">
      <alignment horizontal="center" vertical="center" wrapText="1"/>
      <protection/>
    </xf>
    <xf numFmtId="0" fontId="6" fillId="0" borderId="32" xfId="66" applyFont="1" applyBorder="1" applyAlignment="1">
      <alignment horizontal="center" vertical="center" wrapText="1"/>
      <protection/>
    </xf>
    <xf numFmtId="0" fontId="6" fillId="0" borderId="29" xfId="66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center" vertical="center" wrapText="1"/>
      <protection/>
    </xf>
    <xf numFmtId="0" fontId="31" fillId="0" borderId="10" xfId="66" applyFont="1" applyBorder="1" applyAlignment="1">
      <alignment horizontal="center" vertical="center" wrapText="1"/>
      <protection/>
    </xf>
    <xf numFmtId="49" fontId="31" fillId="0" borderId="10" xfId="66" applyNumberFormat="1" applyFont="1" applyBorder="1" applyAlignment="1">
      <alignment horizontal="center" vertical="center" wrapText="1"/>
      <protection/>
    </xf>
    <xf numFmtId="0" fontId="34" fillId="0" borderId="23" xfId="66" applyFont="1" applyBorder="1" applyAlignment="1">
      <alignment horizontal="left" vertical="center" wrapText="1"/>
      <protection/>
    </xf>
    <xf numFmtId="0" fontId="34" fillId="0" borderId="25" xfId="66" applyFont="1" applyBorder="1" applyAlignment="1">
      <alignment horizontal="left" vertical="center" wrapText="1"/>
      <protection/>
    </xf>
    <xf numFmtId="0" fontId="34" fillId="0" borderId="27" xfId="66" applyFont="1" applyBorder="1" applyAlignment="1">
      <alignment horizontal="left" vertical="center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6" fillId="0" borderId="10" xfId="66" applyFont="1" applyBorder="1" applyAlignment="1">
      <alignment horizontal="left" vertical="center" wrapText="1"/>
      <protection/>
    </xf>
    <xf numFmtId="0" fontId="32" fillId="0" borderId="10" xfId="66" applyFont="1" applyBorder="1" applyAlignment="1">
      <alignment horizontal="left" vertical="center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30" fillId="0" borderId="10" xfId="66" applyFont="1" applyBorder="1" applyAlignment="1">
      <alignment horizontal="left" vertical="center" wrapText="1"/>
      <protection/>
    </xf>
    <xf numFmtId="0" fontId="31" fillId="0" borderId="23" xfId="66" applyFont="1" applyBorder="1" applyAlignment="1">
      <alignment horizontal="left" vertical="center" wrapText="1"/>
      <protection/>
    </xf>
    <xf numFmtId="0" fontId="31" fillId="0" borderId="25" xfId="66" applyFont="1" applyBorder="1" applyAlignment="1">
      <alignment horizontal="left" vertical="center" wrapText="1"/>
      <protection/>
    </xf>
    <xf numFmtId="0" fontId="31" fillId="0" borderId="27" xfId="66" applyFont="1" applyBorder="1" applyAlignment="1">
      <alignment horizontal="left" vertical="center" wrapText="1"/>
      <protection/>
    </xf>
    <xf numFmtId="0" fontId="32" fillId="0" borderId="23" xfId="66" applyFont="1" applyBorder="1" applyAlignment="1">
      <alignment horizontal="left" vertical="center" wrapText="1"/>
      <protection/>
    </xf>
    <xf numFmtId="0" fontId="32" fillId="0" borderId="25" xfId="66" applyFont="1" applyBorder="1" applyAlignment="1">
      <alignment horizontal="left" vertical="center" wrapText="1"/>
      <protection/>
    </xf>
    <xf numFmtId="0" fontId="32" fillId="0" borderId="27" xfId="66" applyFont="1" applyBorder="1" applyAlignment="1">
      <alignment horizontal="left" vertical="center" wrapText="1"/>
      <protection/>
    </xf>
    <xf numFmtId="0" fontId="32" fillId="0" borderId="10" xfId="66" applyFont="1" applyBorder="1" applyAlignment="1">
      <alignment horizontal="left" vertical="center" wrapText="1"/>
      <protection/>
    </xf>
    <xf numFmtId="0" fontId="6" fillId="0" borderId="10" xfId="66" applyFont="1" applyBorder="1" applyAlignment="1">
      <alignment horizontal="left" vertical="center" wrapText="1"/>
      <protection/>
    </xf>
    <xf numFmtId="0" fontId="35" fillId="0" borderId="0" xfId="66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37" fillId="0" borderId="0" xfId="66" applyFont="1" applyAlignment="1">
      <alignment horizontal="center" vertical="center"/>
      <protection/>
    </xf>
    <xf numFmtId="0" fontId="31" fillId="0" borderId="0" xfId="66" applyFont="1" applyAlignment="1">
      <alignment horizontal="center" vertical="center"/>
      <protection/>
    </xf>
    <xf numFmtId="0" fontId="22" fillId="0" borderId="10" xfId="66" applyFont="1" applyBorder="1" applyAlignment="1">
      <alignment vertical="center"/>
      <protection/>
    </xf>
    <xf numFmtId="0" fontId="31" fillId="0" borderId="0" xfId="60" applyFont="1" applyAlignment="1">
      <alignment horizontal="center" vertical="center"/>
      <protection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27" xfId="66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1" xfId="65" applyFont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Alignment="1">
      <alignment horizontal="center" wrapText="1"/>
      <protection/>
    </xf>
    <xf numFmtId="0" fontId="22" fillId="0" borderId="0" xfId="60" applyFont="1" applyAlignment="1">
      <alignment horizontal="left" vertical="center" wrapText="1"/>
      <protection/>
    </xf>
    <xf numFmtId="3" fontId="26" fillId="0" borderId="41" xfId="60" applyNumberFormat="1" applyFont="1" applyBorder="1" applyAlignment="1">
      <alignment horizontal="center" vertical="center" wrapText="1"/>
      <protection/>
    </xf>
    <xf numFmtId="3" fontId="26" fillId="0" borderId="42" xfId="60" applyNumberFormat="1" applyFont="1" applyBorder="1" applyAlignment="1">
      <alignment horizontal="center" vertical="center" wrapText="1"/>
      <protection/>
    </xf>
    <xf numFmtId="0" fontId="26" fillId="0" borderId="34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left" vertical="center" wrapText="1"/>
      <protection/>
    </xf>
    <xf numFmtId="3" fontId="22" fillId="0" borderId="10" xfId="68" applyNumberFormat="1" applyFont="1" applyBorder="1" applyAlignment="1">
      <alignment horizontal="left" vertical="center" wrapText="1"/>
      <protection/>
    </xf>
    <xf numFmtId="0" fontId="43" fillId="0" borderId="38" xfId="60" applyFont="1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/>
      <protection/>
    </xf>
    <xf numFmtId="14" fontId="22" fillId="0" borderId="11" xfId="60" applyNumberFormat="1" applyFont="1" applyBorder="1" applyAlignment="1">
      <alignment horizontal="center"/>
      <protection/>
    </xf>
    <xf numFmtId="0" fontId="22" fillId="0" borderId="10" xfId="60" applyFont="1" applyBorder="1" applyAlignment="1">
      <alignment horizontal="center"/>
      <protection/>
    </xf>
    <xf numFmtId="0" fontId="22" fillId="0" borderId="19" xfId="60" applyFont="1" applyBorder="1" applyAlignment="1">
      <alignment horizontal="center"/>
      <protection/>
    </xf>
    <xf numFmtId="0" fontId="22" fillId="0" borderId="13" xfId="60" applyFont="1" applyBorder="1" applyAlignment="1">
      <alignment horizontal="center"/>
      <protection/>
    </xf>
    <xf numFmtId="3" fontId="22" fillId="0" borderId="13" xfId="68" applyNumberFormat="1" applyFont="1" applyBorder="1" applyAlignment="1">
      <alignment horizontal="left" vertical="center" wrapText="1"/>
      <protection/>
    </xf>
    <xf numFmtId="0" fontId="26" fillId="0" borderId="43" xfId="60" applyFont="1" applyBorder="1" applyAlignment="1">
      <alignment horizontal="center" vertical="center"/>
      <protection/>
    </xf>
    <xf numFmtId="0" fontId="26" fillId="0" borderId="44" xfId="60" applyFont="1" applyBorder="1" applyAlignment="1">
      <alignment horizontal="center" vertical="center"/>
      <protection/>
    </xf>
    <xf numFmtId="0" fontId="26" fillId="0" borderId="45" xfId="60" applyFont="1" applyBorder="1" applyAlignment="1">
      <alignment horizontal="center" vertical="center"/>
      <protection/>
    </xf>
    <xf numFmtId="0" fontId="26" fillId="0" borderId="39" xfId="60" applyFont="1" applyBorder="1" applyAlignment="1">
      <alignment horizontal="center" vertical="center"/>
      <protection/>
    </xf>
    <xf numFmtId="0" fontId="26" fillId="0" borderId="34" xfId="60" applyFont="1" applyBorder="1" applyAlignment="1">
      <alignment horizontal="center" vertical="center"/>
      <protection/>
    </xf>
    <xf numFmtId="3" fontId="41" fillId="0" borderId="0" xfId="64" applyNumberFormat="1" applyFont="1" applyAlignment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vertical="center"/>
      <protection/>
    </xf>
    <xf numFmtId="0" fontId="9" fillId="0" borderId="18" xfId="66" applyFont="1" applyBorder="1" applyAlignment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15" fillId="0" borderId="0" xfId="55" applyFont="1" applyAlignment="1">
      <alignment horizontal="center" wrapText="1"/>
      <protection/>
    </xf>
    <xf numFmtId="0" fontId="0" fillId="0" borderId="0" xfId="55" applyAlignment="1">
      <alignment horizontal="left" wrapText="1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15.emf" /><Relationship Id="rId7" Type="http://schemas.openxmlformats.org/officeDocument/2006/relationships/image" Target="../media/image12.emf" /><Relationship Id="rId8" Type="http://schemas.openxmlformats.org/officeDocument/2006/relationships/image" Target="../media/image26.emf" /><Relationship Id="rId9" Type="http://schemas.openxmlformats.org/officeDocument/2006/relationships/image" Target="../media/image14.emf" /><Relationship Id="rId10" Type="http://schemas.openxmlformats.org/officeDocument/2006/relationships/image" Target="../media/image18.emf" /><Relationship Id="rId11" Type="http://schemas.openxmlformats.org/officeDocument/2006/relationships/image" Target="../media/image20.emf" /><Relationship Id="rId12" Type="http://schemas.openxmlformats.org/officeDocument/2006/relationships/image" Target="../media/image19.emf" /><Relationship Id="rId13" Type="http://schemas.openxmlformats.org/officeDocument/2006/relationships/image" Target="../media/image2.emf" /><Relationship Id="rId14" Type="http://schemas.openxmlformats.org/officeDocument/2006/relationships/image" Target="../media/image29.emf" /><Relationship Id="rId15" Type="http://schemas.openxmlformats.org/officeDocument/2006/relationships/image" Target="../media/image39.emf" /><Relationship Id="rId16" Type="http://schemas.openxmlformats.org/officeDocument/2006/relationships/image" Target="../media/image40.emf" /><Relationship Id="rId17" Type="http://schemas.openxmlformats.org/officeDocument/2006/relationships/image" Target="../media/image32.emf" /><Relationship Id="rId18" Type="http://schemas.openxmlformats.org/officeDocument/2006/relationships/image" Target="../media/image9.emf" /><Relationship Id="rId19" Type="http://schemas.openxmlformats.org/officeDocument/2006/relationships/image" Target="../media/image45.emf" /><Relationship Id="rId20" Type="http://schemas.openxmlformats.org/officeDocument/2006/relationships/image" Target="../media/image4.emf" /><Relationship Id="rId21" Type="http://schemas.openxmlformats.org/officeDocument/2006/relationships/image" Target="../media/image6.emf" /><Relationship Id="rId22" Type="http://schemas.openxmlformats.org/officeDocument/2006/relationships/image" Target="../media/image3.emf" /><Relationship Id="rId23" Type="http://schemas.openxmlformats.org/officeDocument/2006/relationships/image" Target="../media/image28.emf" /><Relationship Id="rId24" Type="http://schemas.openxmlformats.org/officeDocument/2006/relationships/image" Target="../media/image30.emf" /><Relationship Id="rId25" Type="http://schemas.openxmlformats.org/officeDocument/2006/relationships/image" Target="../media/image13.emf" /><Relationship Id="rId26" Type="http://schemas.openxmlformats.org/officeDocument/2006/relationships/image" Target="../media/image35.emf" /><Relationship Id="rId27" Type="http://schemas.openxmlformats.org/officeDocument/2006/relationships/image" Target="../media/image25.emf" /><Relationship Id="rId28" Type="http://schemas.openxmlformats.org/officeDocument/2006/relationships/image" Target="../media/image43.emf" /><Relationship Id="rId29" Type="http://schemas.openxmlformats.org/officeDocument/2006/relationships/image" Target="../media/image44.emf" /><Relationship Id="rId30" Type="http://schemas.openxmlformats.org/officeDocument/2006/relationships/image" Target="../media/image3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4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3" sqref="C13:D13"/>
    </sheetView>
  </sheetViews>
  <sheetFormatPr defaultColWidth="9.140625" defaultRowHeight="12.75"/>
  <cols>
    <col min="1" max="1" width="3.140625" style="34" customWidth="1"/>
    <col min="2" max="2" width="25.7109375" style="34" customWidth="1"/>
    <col min="3" max="3" width="27.00390625" style="34" customWidth="1"/>
    <col min="4" max="4" width="20.140625" style="34" customWidth="1"/>
    <col min="5" max="5" width="36.8515625" style="34" customWidth="1"/>
    <col min="6" max="6" width="38.28125" style="34" customWidth="1"/>
    <col min="7" max="7" width="38.140625" style="34" customWidth="1"/>
    <col min="8" max="16384" width="9.140625" style="34" customWidth="1"/>
  </cols>
  <sheetData>
    <row r="1" spans="1:6" ht="45.75" customHeight="1">
      <c r="A1" s="508" t="s">
        <v>1833</v>
      </c>
      <c r="B1" s="508"/>
      <c r="C1" s="508"/>
      <c r="D1" s="508"/>
      <c r="E1" s="508"/>
      <c r="F1" s="508"/>
    </row>
    <row r="2" spans="1:6" ht="52.5" customHeight="1">
      <c r="A2" s="505" t="s">
        <v>982</v>
      </c>
      <c r="B2" s="506"/>
      <c r="C2" s="506"/>
      <c r="D2" s="506"/>
      <c r="E2" s="506"/>
      <c r="F2" s="507"/>
    </row>
    <row r="3" ht="22.5" customHeight="1"/>
    <row r="4" ht="10.5" customHeight="1"/>
    <row r="5" ht="12.75"/>
    <row r="6" ht="27.75" customHeight="1">
      <c r="E6" s="44"/>
    </row>
    <row r="7" spans="3:5" ht="16.5" customHeight="1">
      <c r="C7" s="45" t="s">
        <v>1866</v>
      </c>
      <c r="E7" s="43"/>
    </row>
    <row r="8" ht="12.75">
      <c r="E8" s="35"/>
    </row>
    <row r="9" ht="3.75" customHeight="1"/>
    <row r="10" spans="3:5" ht="16.5" customHeight="1">
      <c r="C10" s="512" t="s">
        <v>1870</v>
      </c>
      <c r="D10" s="513"/>
      <c r="E10" s="36"/>
    </row>
    <row r="11" spans="3:4" ht="16.5" customHeight="1">
      <c r="C11" s="510" t="s">
        <v>1869</v>
      </c>
      <c r="D11" s="511"/>
    </row>
    <row r="12" spans="2:5" ht="16.5" customHeight="1">
      <c r="B12" s="37"/>
      <c r="C12" s="510" t="s">
        <v>1871</v>
      </c>
      <c r="D12" s="511"/>
      <c r="E12" s="37"/>
    </row>
    <row r="13" spans="2:5" ht="16.5" customHeight="1">
      <c r="B13" s="37"/>
      <c r="C13" s="510" t="s">
        <v>1867</v>
      </c>
      <c r="D13" s="511"/>
      <c r="E13" s="37"/>
    </row>
    <row r="14" spans="2:5" ht="16.5" customHeight="1">
      <c r="B14" s="37"/>
      <c r="C14" s="514" t="s">
        <v>1868</v>
      </c>
      <c r="D14" s="514"/>
      <c r="E14" s="37"/>
    </row>
    <row r="15" spans="2:5" ht="13.5" customHeight="1">
      <c r="B15" s="37"/>
      <c r="E15" s="37"/>
    </row>
    <row r="16" spans="2:5" ht="3" customHeight="1">
      <c r="B16" s="37"/>
      <c r="E16" s="37"/>
    </row>
    <row r="17" spans="2:5" ht="22.5" customHeight="1">
      <c r="B17" s="37"/>
      <c r="C17" s="37"/>
      <c r="D17" s="37"/>
      <c r="E17" s="37"/>
    </row>
    <row r="18" spans="2:6" ht="12.75">
      <c r="B18" s="37"/>
      <c r="C18" s="37"/>
      <c r="D18" s="37"/>
      <c r="E18" s="509"/>
      <c r="F18" s="509"/>
    </row>
    <row r="19" spans="2:5" ht="12.75">
      <c r="B19" s="37"/>
      <c r="C19" s="37"/>
      <c r="D19" s="37"/>
      <c r="E19" s="37"/>
    </row>
    <row r="20" spans="2:5" ht="12.75">
      <c r="B20" s="37"/>
      <c r="C20" s="37"/>
      <c r="D20" s="37"/>
      <c r="E20" s="37"/>
    </row>
    <row r="21" spans="2:7" ht="31.5" customHeight="1">
      <c r="B21" s="37"/>
      <c r="C21" s="37"/>
      <c r="D21" s="37"/>
      <c r="E21" s="37"/>
      <c r="G21" s="220" t="str">
        <f>IF(KontrolaF!J12="","Filijala nije obavila dodatnu kontrolu!","Filijala je obavila dodatnu kontrolu!")</f>
        <v>Filijala je obavila dodatnu kontrolu!</v>
      </c>
    </row>
    <row r="22" spans="2:5" ht="12.75">
      <c r="B22" s="37"/>
      <c r="C22" s="37"/>
      <c r="D22" s="37"/>
      <c r="E22" s="37"/>
    </row>
    <row r="23" ht="12.75"/>
    <row r="24" ht="12.75"/>
    <row r="25" ht="12.75"/>
    <row r="26" ht="12.75"/>
    <row r="27" ht="12.75" customHeight="1"/>
    <row r="28" s="38" customFormat="1" ht="14.25" customHeight="1" hidden="1"/>
    <row r="29" spans="1:5" s="39" customFormat="1" ht="12.75" customHeight="1" hidden="1">
      <c r="A29" s="39" t="s">
        <v>679</v>
      </c>
      <c r="B29" s="39" t="str">
        <f>LEFT(A29,2)</f>
        <v>18</v>
      </c>
      <c r="D29" s="39" t="s">
        <v>300</v>
      </c>
      <c r="E29" s="39" t="str">
        <f>LEFT(D29,8)</f>
        <v>00218011</v>
      </c>
    </row>
    <row r="30" spans="1:4" s="38" customFormat="1" ht="12.75" customHeight="1" hidden="1">
      <c r="A30" s="40" t="s">
        <v>45</v>
      </c>
      <c r="B30" s="41" t="s">
        <v>524</v>
      </c>
      <c r="C30" s="50" t="s">
        <v>537</v>
      </c>
      <c r="D30" s="40" t="s">
        <v>733</v>
      </c>
    </row>
    <row r="31" spans="1:4" s="38" customFormat="1" ht="12.75" customHeight="1" hidden="1">
      <c r="A31" s="40" t="s">
        <v>671</v>
      </c>
      <c r="B31" s="41" t="s">
        <v>524</v>
      </c>
      <c r="C31" s="50" t="s">
        <v>122</v>
      </c>
      <c r="D31" s="40" t="s">
        <v>299</v>
      </c>
    </row>
    <row r="32" spans="1:4" s="38" customFormat="1" ht="12.75" customHeight="1" hidden="1">
      <c r="A32" s="40" t="s">
        <v>46</v>
      </c>
      <c r="B32" s="42" t="s">
        <v>524</v>
      </c>
      <c r="C32" s="51" t="s">
        <v>632</v>
      </c>
      <c r="D32" s="40" t="s">
        <v>538</v>
      </c>
    </row>
    <row r="33" spans="1:4" s="38" customFormat="1" ht="12.75" customHeight="1" hidden="1">
      <c r="A33" s="40" t="s">
        <v>672</v>
      </c>
      <c r="B33" s="42" t="s">
        <v>524</v>
      </c>
      <c r="C33" s="51" t="s">
        <v>593</v>
      </c>
      <c r="D33" s="40" t="s">
        <v>373</v>
      </c>
    </row>
    <row r="34" spans="1:4" s="38" customFormat="1" ht="12.75" customHeight="1" hidden="1">
      <c r="A34" s="40" t="s">
        <v>47</v>
      </c>
      <c r="B34" s="42" t="s">
        <v>524</v>
      </c>
      <c r="C34" s="51" t="s">
        <v>633</v>
      </c>
      <c r="D34" s="40" t="s">
        <v>539</v>
      </c>
    </row>
    <row r="35" spans="1:4" s="38" customFormat="1" ht="12.75" customHeight="1" hidden="1">
      <c r="A35" s="40" t="s">
        <v>48</v>
      </c>
      <c r="B35" s="42" t="s">
        <v>524</v>
      </c>
      <c r="C35" s="51" t="s">
        <v>123</v>
      </c>
      <c r="D35" s="40" t="s">
        <v>541</v>
      </c>
    </row>
    <row r="36" spans="1:4" s="38" customFormat="1" ht="12.75" customHeight="1" hidden="1">
      <c r="A36" s="40" t="s">
        <v>49</v>
      </c>
      <c r="B36" s="42" t="s">
        <v>525</v>
      </c>
      <c r="C36" s="51" t="s">
        <v>594</v>
      </c>
      <c r="D36" s="40" t="s">
        <v>300</v>
      </c>
    </row>
    <row r="37" spans="1:4" s="38" customFormat="1" ht="12.75" customHeight="1" hidden="1">
      <c r="A37" s="40" t="s">
        <v>673</v>
      </c>
      <c r="B37" s="42" t="s">
        <v>525</v>
      </c>
      <c r="C37" s="51" t="s">
        <v>595</v>
      </c>
      <c r="D37" s="40" t="s">
        <v>924</v>
      </c>
    </row>
    <row r="38" spans="1:4" s="38" customFormat="1" ht="12.75" customHeight="1" hidden="1">
      <c r="A38" s="40" t="s">
        <v>674</v>
      </c>
      <c r="B38" s="42" t="s">
        <v>525</v>
      </c>
      <c r="C38" s="51" t="s">
        <v>596</v>
      </c>
      <c r="D38" s="40" t="s">
        <v>925</v>
      </c>
    </row>
    <row r="39" spans="1:4" s="38" customFormat="1" ht="12.75" customHeight="1" hidden="1">
      <c r="A39" s="40" t="s">
        <v>50</v>
      </c>
      <c r="B39" s="42" t="s">
        <v>525</v>
      </c>
      <c r="C39" s="51" t="s">
        <v>124</v>
      </c>
      <c r="D39" s="40"/>
    </row>
    <row r="40" spans="1:4" s="38" customFormat="1" ht="12.75" customHeight="1" hidden="1">
      <c r="A40" s="86" t="s">
        <v>675</v>
      </c>
      <c r="B40" s="42" t="s">
        <v>525</v>
      </c>
      <c r="C40" s="51" t="s">
        <v>597</v>
      </c>
      <c r="D40" s="40"/>
    </row>
    <row r="41" spans="1:4" s="38" customFormat="1" ht="12.75" customHeight="1" hidden="1">
      <c r="A41" s="40" t="s">
        <v>51</v>
      </c>
      <c r="B41" s="42" t="s">
        <v>525</v>
      </c>
      <c r="C41" s="51" t="s">
        <v>598</v>
      </c>
      <c r="D41" s="40"/>
    </row>
    <row r="42" spans="1:4" s="38" customFormat="1" ht="12.75" customHeight="1" hidden="1">
      <c r="A42" s="40" t="s">
        <v>52</v>
      </c>
      <c r="B42" s="42" t="s">
        <v>525</v>
      </c>
      <c r="C42" s="51" t="s">
        <v>261</v>
      </c>
      <c r="D42" s="40"/>
    </row>
    <row r="43" spans="1:4" s="38" customFormat="1" ht="12.75" customHeight="1" hidden="1">
      <c r="A43" s="40" t="s">
        <v>53</v>
      </c>
      <c r="B43" s="42" t="s">
        <v>525</v>
      </c>
      <c r="C43" s="51" t="s">
        <v>599</v>
      </c>
      <c r="D43" s="40"/>
    </row>
    <row r="44" spans="1:4" s="38" customFormat="1" ht="12.75" customHeight="1" hidden="1">
      <c r="A44" s="40" t="s">
        <v>676</v>
      </c>
      <c r="B44" s="42" t="s">
        <v>525</v>
      </c>
      <c r="C44" s="51" t="s">
        <v>262</v>
      </c>
      <c r="D44" s="40"/>
    </row>
    <row r="45" spans="1:4" s="38" customFormat="1" ht="12.75" customHeight="1" hidden="1">
      <c r="A45" s="40" t="s">
        <v>677</v>
      </c>
      <c r="B45" s="42" t="s">
        <v>525</v>
      </c>
      <c r="C45" s="51" t="s">
        <v>263</v>
      </c>
      <c r="D45" s="40"/>
    </row>
    <row r="46" spans="1:4" s="38" customFormat="1" ht="12.75" customHeight="1" hidden="1">
      <c r="A46" s="40" t="s">
        <v>678</v>
      </c>
      <c r="B46" s="42" t="s">
        <v>523</v>
      </c>
      <c r="C46" s="51" t="s">
        <v>600</v>
      </c>
      <c r="D46" s="40"/>
    </row>
    <row r="47" spans="1:4" s="38" customFormat="1" ht="12.75" customHeight="1" hidden="1">
      <c r="A47" s="40" t="s">
        <v>679</v>
      </c>
      <c r="B47" s="42" t="s">
        <v>523</v>
      </c>
      <c r="C47" s="51" t="s">
        <v>601</v>
      </c>
      <c r="D47" s="40"/>
    </row>
    <row r="48" spans="1:4" s="38" customFormat="1" ht="12.75" customHeight="1" hidden="1">
      <c r="A48" s="40" t="s">
        <v>680</v>
      </c>
      <c r="B48" s="42" t="s">
        <v>523</v>
      </c>
      <c r="C48" s="51" t="s">
        <v>602</v>
      </c>
      <c r="D48" s="40"/>
    </row>
    <row r="49" spans="1:4" s="38" customFormat="1" ht="12.75" customHeight="1" hidden="1">
      <c r="A49" s="40" t="s">
        <v>681</v>
      </c>
      <c r="B49" s="42" t="s">
        <v>523</v>
      </c>
      <c r="C49" s="51" t="s">
        <v>603</v>
      </c>
      <c r="D49" s="40"/>
    </row>
    <row r="50" spans="1:4" s="38" customFormat="1" ht="12.75" customHeight="1" hidden="1">
      <c r="A50" s="40" t="s">
        <v>682</v>
      </c>
      <c r="B50" s="42" t="s">
        <v>523</v>
      </c>
      <c r="C50" s="51" t="s">
        <v>604</v>
      </c>
      <c r="D50" s="40"/>
    </row>
    <row r="51" spans="1:4" s="38" customFormat="1" ht="12.75" customHeight="1" hidden="1">
      <c r="A51" s="40" t="s">
        <v>54</v>
      </c>
      <c r="B51" s="42" t="s">
        <v>523</v>
      </c>
      <c r="C51" s="51" t="s">
        <v>605</v>
      </c>
      <c r="D51" s="40"/>
    </row>
    <row r="52" spans="1:4" s="38" customFormat="1" ht="12.75" customHeight="1" hidden="1">
      <c r="A52" s="40" t="s">
        <v>55</v>
      </c>
      <c r="B52" s="42" t="s">
        <v>523</v>
      </c>
      <c r="C52" s="51" t="s">
        <v>264</v>
      </c>
      <c r="D52" s="40"/>
    </row>
    <row r="53" spans="1:4" s="38" customFormat="1" ht="12.75" customHeight="1" hidden="1">
      <c r="A53" s="40" t="s">
        <v>683</v>
      </c>
      <c r="B53" s="42" t="s">
        <v>523</v>
      </c>
      <c r="C53" s="51" t="s">
        <v>606</v>
      </c>
      <c r="D53" s="40"/>
    </row>
    <row r="54" spans="1:4" s="38" customFormat="1" ht="12.75" customHeight="1" hidden="1">
      <c r="A54" s="40" t="s">
        <v>56</v>
      </c>
      <c r="B54" s="42" t="s">
        <v>523</v>
      </c>
      <c r="C54" s="51" t="s">
        <v>67</v>
      </c>
      <c r="D54" s="40"/>
    </row>
    <row r="55" spans="1:4" s="38" customFormat="1" ht="12.75" customHeight="1" hidden="1">
      <c r="A55" s="40" t="s">
        <v>669</v>
      </c>
      <c r="B55" s="42" t="s">
        <v>523</v>
      </c>
      <c r="C55" s="51" t="s">
        <v>73</v>
      </c>
      <c r="D55" s="40"/>
    </row>
    <row r="56" spans="1:4" s="38" customFormat="1" ht="12.75" customHeight="1" hidden="1">
      <c r="A56" s="40" t="s">
        <v>684</v>
      </c>
      <c r="B56" s="42" t="s">
        <v>523</v>
      </c>
      <c r="C56" s="51" t="s">
        <v>74</v>
      </c>
      <c r="D56" s="40"/>
    </row>
    <row r="57" spans="1:4" s="38" customFormat="1" ht="12.75" customHeight="1" hidden="1">
      <c r="A57" s="40" t="s">
        <v>670</v>
      </c>
      <c r="B57" s="42" t="s">
        <v>523</v>
      </c>
      <c r="C57" s="51" t="s">
        <v>75</v>
      </c>
      <c r="D57" s="40"/>
    </row>
    <row r="58" spans="1:4" s="38" customFormat="1" ht="12.75" customHeight="1" hidden="1">
      <c r="A58" s="86" t="s">
        <v>314</v>
      </c>
      <c r="B58" s="42" t="s">
        <v>523</v>
      </c>
      <c r="C58" s="51" t="s">
        <v>76</v>
      </c>
      <c r="D58" s="40"/>
    </row>
    <row r="59" spans="1:4" s="38" customFormat="1" ht="12.75" customHeight="1" hidden="1">
      <c r="A59" s="86"/>
      <c r="B59" s="42" t="s">
        <v>528</v>
      </c>
      <c r="C59" s="51" t="s">
        <v>133</v>
      </c>
      <c r="D59" s="40"/>
    </row>
    <row r="60" spans="1:4" s="38" customFormat="1" ht="12.75" customHeight="1" hidden="1">
      <c r="A60" s="86"/>
      <c r="B60" s="42" t="s">
        <v>528</v>
      </c>
      <c r="C60" s="51" t="s">
        <v>134</v>
      </c>
      <c r="D60" s="40"/>
    </row>
    <row r="61" spans="1:4" s="38" customFormat="1" ht="12.75" customHeight="1" hidden="1">
      <c r="A61" s="40"/>
      <c r="B61" s="42" t="s">
        <v>528</v>
      </c>
      <c r="C61" s="51" t="s">
        <v>135</v>
      </c>
      <c r="D61" s="40"/>
    </row>
    <row r="62" spans="1:4" s="38" customFormat="1" ht="12.75" customHeight="1" hidden="1">
      <c r="A62" s="40"/>
      <c r="B62" s="42" t="s">
        <v>528</v>
      </c>
      <c r="C62" s="51" t="s">
        <v>136</v>
      </c>
      <c r="D62" s="40"/>
    </row>
    <row r="63" spans="1:4" s="38" customFormat="1" ht="12.75" customHeight="1" hidden="1">
      <c r="A63" s="86"/>
      <c r="B63" s="42" t="s">
        <v>528</v>
      </c>
      <c r="C63" s="51" t="s">
        <v>137</v>
      </c>
      <c r="D63" s="40"/>
    </row>
    <row r="64" spans="1:4" s="38" customFormat="1" ht="12.75" customHeight="1" hidden="1">
      <c r="A64" s="86"/>
      <c r="B64" s="42" t="s">
        <v>528</v>
      </c>
      <c r="C64" s="51" t="s">
        <v>138</v>
      </c>
      <c r="D64" s="40"/>
    </row>
    <row r="65" spans="1:4" s="38" customFormat="1" ht="12.75" customHeight="1" hidden="1">
      <c r="A65" s="86"/>
      <c r="B65" s="42" t="s">
        <v>528</v>
      </c>
      <c r="C65" s="51" t="s">
        <v>463</v>
      </c>
      <c r="D65" s="40"/>
    </row>
    <row r="66" spans="1:4" s="38" customFormat="1" ht="12.75" customHeight="1" hidden="1">
      <c r="A66" s="86"/>
      <c r="B66" s="42" t="s">
        <v>528</v>
      </c>
      <c r="C66" s="51" t="s">
        <v>464</v>
      </c>
      <c r="D66" s="40"/>
    </row>
    <row r="67" spans="1:4" s="38" customFormat="1" ht="12.75" customHeight="1" hidden="1">
      <c r="A67" s="86"/>
      <c r="B67" s="42" t="s">
        <v>528</v>
      </c>
      <c r="C67" s="51" t="s">
        <v>465</v>
      </c>
      <c r="D67" s="40"/>
    </row>
    <row r="68" spans="1:4" s="38" customFormat="1" ht="12.75" customHeight="1" hidden="1">
      <c r="A68" s="86"/>
      <c r="B68" s="42" t="s">
        <v>528</v>
      </c>
      <c r="C68" s="51" t="s">
        <v>265</v>
      </c>
      <c r="D68" s="40"/>
    </row>
    <row r="69" spans="1:4" s="38" customFormat="1" ht="12.75" customHeight="1" hidden="1">
      <c r="A69" s="86"/>
      <c r="B69" s="42" t="s">
        <v>528</v>
      </c>
      <c r="C69" s="51" t="s">
        <v>466</v>
      </c>
      <c r="D69" s="40"/>
    </row>
    <row r="70" spans="1:4" s="38" customFormat="1" ht="12.75" customHeight="1" hidden="1">
      <c r="A70" s="86"/>
      <c r="B70" s="42" t="s">
        <v>528</v>
      </c>
      <c r="C70" s="51" t="s">
        <v>266</v>
      </c>
      <c r="D70" s="40"/>
    </row>
    <row r="71" spans="1:4" s="38" customFormat="1" ht="12.75" customHeight="1" hidden="1">
      <c r="A71" s="86"/>
      <c r="B71" s="42" t="s">
        <v>528</v>
      </c>
      <c r="C71" s="51" t="s">
        <v>267</v>
      </c>
      <c r="D71" s="40"/>
    </row>
    <row r="72" spans="1:4" s="38" customFormat="1" ht="12.75" customHeight="1" hidden="1">
      <c r="A72" s="86"/>
      <c r="B72" s="42" t="s">
        <v>528</v>
      </c>
      <c r="C72" s="51" t="s">
        <v>125</v>
      </c>
      <c r="D72" s="40"/>
    </row>
    <row r="73" spans="1:4" s="38" customFormat="1" ht="12.75" customHeight="1" hidden="1">
      <c r="A73" s="86"/>
      <c r="B73" s="42" t="s">
        <v>528</v>
      </c>
      <c r="C73" s="51" t="s">
        <v>68</v>
      </c>
      <c r="D73" s="40"/>
    </row>
    <row r="74" spans="1:4" s="38" customFormat="1" ht="12.75" customHeight="1" hidden="1">
      <c r="A74" s="86"/>
      <c r="B74" s="42" t="s">
        <v>528</v>
      </c>
      <c r="C74" s="51" t="s">
        <v>69</v>
      </c>
      <c r="D74" s="40"/>
    </row>
    <row r="75" spans="1:4" s="38" customFormat="1" ht="12.75" customHeight="1" hidden="1">
      <c r="A75" s="86"/>
      <c r="B75" s="42" t="s">
        <v>526</v>
      </c>
      <c r="C75" s="51" t="s">
        <v>467</v>
      </c>
      <c r="D75" s="40"/>
    </row>
    <row r="76" spans="1:4" s="38" customFormat="1" ht="12.75" customHeight="1" hidden="1">
      <c r="A76" s="86"/>
      <c r="B76" s="42" t="s">
        <v>526</v>
      </c>
      <c r="C76" s="51" t="s">
        <v>468</v>
      </c>
      <c r="D76" s="40"/>
    </row>
    <row r="77" spans="1:4" s="38" customFormat="1" ht="12.75" customHeight="1" hidden="1">
      <c r="A77" s="86"/>
      <c r="B77" s="42" t="s">
        <v>526</v>
      </c>
      <c r="C77" s="51" t="s">
        <v>469</v>
      </c>
      <c r="D77" s="40"/>
    </row>
    <row r="78" spans="1:4" s="38" customFormat="1" ht="12.75" customHeight="1" hidden="1">
      <c r="A78" s="86"/>
      <c r="B78" s="42" t="s">
        <v>526</v>
      </c>
      <c r="C78" s="51" t="s">
        <v>268</v>
      </c>
      <c r="D78" s="40"/>
    </row>
    <row r="79" spans="1:4" s="38" customFormat="1" ht="12.75" customHeight="1" hidden="1">
      <c r="A79" s="86"/>
      <c r="B79" s="42" t="s">
        <v>526</v>
      </c>
      <c r="C79" s="51" t="s">
        <v>470</v>
      </c>
      <c r="D79" s="40"/>
    </row>
    <row r="80" spans="1:4" s="38" customFormat="1" ht="12.75" customHeight="1" hidden="1">
      <c r="A80" s="86"/>
      <c r="B80" s="42" t="s">
        <v>526</v>
      </c>
      <c r="C80" s="51" t="s">
        <v>126</v>
      </c>
      <c r="D80" s="40"/>
    </row>
    <row r="81" spans="1:4" s="38" customFormat="1" ht="12.75" customHeight="1" hidden="1">
      <c r="A81" s="86"/>
      <c r="B81" s="42" t="s">
        <v>526</v>
      </c>
      <c r="C81" s="51" t="s">
        <v>127</v>
      </c>
      <c r="D81" s="40"/>
    </row>
    <row r="82" spans="1:4" s="38" customFormat="1" ht="12.75" customHeight="1" hidden="1">
      <c r="A82" s="86"/>
      <c r="B82" s="42" t="s">
        <v>526</v>
      </c>
      <c r="C82" s="51" t="s">
        <v>70</v>
      </c>
      <c r="D82" s="40"/>
    </row>
    <row r="83" spans="1:4" s="38" customFormat="1" ht="12.75" customHeight="1" hidden="1">
      <c r="A83" s="86"/>
      <c r="B83" s="42" t="s">
        <v>529</v>
      </c>
      <c r="C83" s="51" t="s">
        <v>471</v>
      </c>
      <c r="D83" s="40"/>
    </row>
    <row r="84" spans="1:4" s="38" customFormat="1" ht="12.75" customHeight="1" hidden="1">
      <c r="A84" s="86"/>
      <c r="B84" s="42" t="s">
        <v>529</v>
      </c>
      <c r="C84" s="51" t="s">
        <v>128</v>
      </c>
      <c r="D84" s="40"/>
    </row>
    <row r="85" spans="1:4" s="38" customFormat="1" ht="12.75" customHeight="1" hidden="1">
      <c r="A85" s="86"/>
      <c r="B85" s="42" t="s">
        <v>529</v>
      </c>
      <c r="C85" s="51" t="s">
        <v>129</v>
      </c>
      <c r="D85" s="40"/>
    </row>
    <row r="86" spans="1:4" s="38" customFormat="1" ht="12.75" customHeight="1" hidden="1">
      <c r="A86" s="86"/>
      <c r="B86" s="42" t="s">
        <v>529</v>
      </c>
      <c r="C86" s="51" t="s">
        <v>384</v>
      </c>
      <c r="D86" s="40"/>
    </row>
    <row r="87" spans="1:4" s="38" customFormat="1" ht="12.75" customHeight="1" hidden="1">
      <c r="A87" s="86"/>
      <c r="B87" s="42" t="s">
        <v>529</v>
      </c>
      <c r="C87" s="51" t="s">
        <v>385</v>
      </c>
      <c r="D87" s="40"/>
    </row>
    <row r="88" spans="1:4" s="38" customFormat="1" ht="12.75" customHeight="1" hidden="1">
      <c r="A88" s="86"/>
      <c r="B88" s="42" t="s">
        <v>529</v>
      </c>
      <c r="C88" s="51" t="s">
        <v>386</v>
      </c>
      <c r="D88" s="40"/>
    </row>
    <row r="89" spans="1:4" s="38" customFormat="1" ht="12.75" customHeight="1" hidden="1">
      <c r="A89" s="86"/>
      <c r="B89" s="42" t="s">
        <v>529</v>
      </c>
      <c r="C89" s="51" t="s">
        <v>387</v>
      </c>
      <c r="D89" s="40"/>
    </row>
    <row r="90" spans="1:4" s="38" customFormat="1" ht="12.75" customHeight="1" hidden="1">
      <c r="A90" s="86"/>
      <c r="B90" s="42" t="s">
        <v>529</v>
      </c>
      <c r="C90" s="51" t="s">
        <v>388</v>
      </c>
      <c r="D90" s="40"/>
    </row>
    <row r="91" spans="1:4" s="38" customFormat="1" ht="12.75" customHeight="1" hidden="1">
      <c r="A91" s="86"/>
      <c r="B91" s="42" t="s">
        <v>529</v>
      </c>
      <c r="C91" s="51" t="s">
        <v>389</v>
      </c>
      <c r="D91" s="40"/>
    </row>
    <row r="92" spans="1:4" s="38" customFormat="1" ht="12.75" customHeight="1" hidden="1">
      <c r="A92" s="86"/>
      <c r="B92" s="42" t="s">
        <v>529</v>
      </c>
      <c r="C92" s="51" t="s">
        <v>390</v>
      </c>
      <c r="D92" s="40"/>
    </row>
    <row r="93" spans="1:4" s="38" customFormat="1" ht="12.75" customHeight="1" hidden="1">
      <c r="A93" s="86"/>
      <c r="B93" s="42" t="s">
        <v>529</v>
      </c>
      <c r="C93" s="51" t="s">
        <v>269</v>
      </c>
      <c r="D93" s="40"/>
    </row>
    <row r="94" spans="1:4" s="38" customFormat="1" ht="12.75" customHeight="1" hidden="1">
      <c r="A94" s="86"/>
      <c r="B94" s="42" t="s">
        <v>529</v>
      </c>
      <c r="C94" s="51" t="s">
        <v>391</v>
      </c>
      <c r="D94" s="40"/>
    </row>
    <row r="95" spans="1:4" s="38" customFormat="1" ht="12.75" customHeight="1" hidden="1">
      <c r="A95" s="86"/>
      <c r="B95" s="42" t="s">
        <v>529</v>
      </c>
      <c r="C95" s="51" t="s">
        <v>270</v>
      </c>
      <c r="D95" s="40"/>
    </row>
    <row r="96" spans="1:4" s="38" customFormat="1" ht="12.75" customHeight="1" hidden="1">
      <c r="A96" s="86"/>
      <c r="B96" s="42" t="s">
        <v>529</v>
      </c>
      <c r="C96" s="51" t="s">
        <v>392</v>
      </c>
      <c r="D96" s="40"/>
    </row>
    <row r="97" spans="1:4" s="38" customFormat="1" ht="12.75" customHeight="1" hidden="1">
      <c r="A97" s="86"/>
      <c r="B97" s="42" t="s">
        <v>529</v>
      </c>
      <c r="C97" s="51" t="s">
        <v>393</v>
      </c>
      <c r="D97" s="40"/>
    </row>
    <row r="98" spans="1:4" s="38" customFormat="1" ht="12.75" customHeight="1" hidden="1">
      <c r="A98" s="86"/>
      <c r="B98" s="42" t="s">
        <v>529</v>
      </c>
      <c r="C98" s="51" t="s">
        <v>394</v>
      </c>
      <c r="D98" s="40"/>
    </row>
    <row r="99" spans="1:4" s="38" customFormat="1" ht="12.75" customHeight="1" hidden="1">
      <c r="A99" s="86"/>
      <c r="B99" s="42" t="s">
        <v>529</v>
      </c>
      <c r="C99" s="51" t="s">
        <v>395</v>
      </c>
      <c r="D99" s="40"/>
    </row>
    <row r="100" spans="1:4" s="38" customFormat="1" ht="12.75" customHeight="1" hidden="1">
      <c r="A100" s="86"/>
      <c r="B100" s="42" t="s">
        <v>529</v>
      </c>
      <c r="C100" s="51" t="s">
        <v>396</v>
      </c>
      <c r="D100" s="40"/>
    </row>
    <row r="101" spans="1:4" s="38" customFormat="1" ht="12.75" customHeight="1" hidden="1">
      <c r="A101" s="86"/>
      <c r="B101" s="42" t="s">
        <v>529</v>
      </c>
      <c r="C101" s="51" t="s">
        <v>397</v>
      </c>
      <c r="D101" s="40"/>
    </row>
    <row r="102" spans="1:4" s="38" customFormat="1" ht="12.75" customHeight="1" hidden="1">
      <c r="A102" s="86"/>
      <c r="B102" s="42" t="s">
        <v>529</v>
      </c>
      <c r="C102" s="51" t="s">
        <v>398</v>
      </c>
      <c r="D102" s="40"/>
    </row>
    <row r="103" spans="1:4" s="38" customFormat="1" ht="12.75" customHeight="1" hidden="1">
      <c r="A103" s="86"/>
      <c r="B103" s="42" t="s">
        <v>529</v>
      </c>
      <c r="C103" s="51" t="s">
        <v>399</v>
      </c>
      <c r="D103" s="40"/>
    </row>
    <row r="104" spans="1:4" s="38" customFormat="1" ht="12.75" customHeight="1" hidden="1">
      <c r="A104" s="86"/>
      <c r="B104" s="42" t="s">
        <v>529</v>
      </c>
      <c r="C104" s="51" t="s">
        <v>476</v>
      </c>
      <c r="D104" s="40"/>
    </row>
    <row r="105" spans="1:4" s="38" customFormat="1" ht="12.75" customHeight="1" hidden="1">
      <c r="A105" s="86"/>
      <c r="B105" s="42" t="s">
        <v>529</v>
      </c>
      <c r="C105" s="51" t="s">
        <v>271</v>
      </c>
      <c r="D105" s="40"/>
    </row>
    <row r="106" spans="1:4" s="38" customFormat="1" ht="12.75" customHeight="1" hidden="1">
      <c r="A106" s="86"/>
      <c r="B106" s="42" t="s">
        <v>529</v>
      </c>
      <c r="C106" s="51" t="s">
        <v>629</v>
      </c>
      <c r="D106" s="40"/>
    </row>
    <row r="107" spans="1:4" s="38" customFormat="1" ht="12.75" customHeight="1" hidden="1">
      <c r="A107" s="86"/>
      <c r="B107" s="42" t="s">
        <v>529</v>
      </c>
      <c r="C107" s="51" t="s">
        <v>272</v>
      </c>
      <c r="D107" s="40"/>
    </row>
    <row r="108" spans="1:4" s="38" customFormat="1" ht="12.75" customHeight="1" hidden="1">
      <c r="A108" s="86"/>
      <c r="B108" s="42" t="s">
        <v>529</v>
      </c>
      <c r="C108" s="51" t="s">
        <v>273</v>
      </c>
      <c r="D108" s="40"/>
    </row>
    <row r="109" spans="1:4" s="38" customFormat="1" ht="12.75" customHeight="1" hidden="1">
      <c r="A109" s="86"/>
      <c r="B109" s="42" t="s">
        <v>529</v>
      </c>
      <c r="C109" s="51" t="s">
        <v>274</v>
      </c>
      <c r="D109" s="40"/>
    </row>
    <row r="110" spans="1:4" s="38" customFormat="1" ht="12.75" customHeight="1" hidden="1">
      <c r="A110" s="86"/>
      <c r="B110" s="42" t="s">
        <v>529</v>
      </c>
      <c r="C110" s="51" t="s">
        <v>739</v>
      </c>
      <c r="D110" s="40"/>
    </row>
    <row r="111" spans="1:4" s="38" customFormat="1" ht="12.75" customHeight="1" hidden="1">
      <c r="A111" s="86"/>
      <c r="B111" s="42" t="s">
        <v>531</v>
      </c>
      <c r="C111" s="51" t="s">
        <v>477</v>
      </c>
      <c r="D111" s="40"/>
    </row>
    <row r="112" spans="1:4" s="38" customFormat="1" ht="12.75" customHeight="1" hidden="1">
      <c r="A112" s="86"/>
      <c r="B112" s="42" t="s">
        <v>531</v>
      </c>
      <c r="C112" s="51" t="s">
        <v>478</v>
      </c>
      <c r="D112" s="40"/>
    </row>
    <row r="113" spans="1:4" s="38" customFormat="1" ht="12.75" customHeight="1" hidden="1">
      <c r="A113" s="86"/>
      <c r="B113" s="42" t="s">
        <v>531</v>
      </c>
      <c r="C113" s="51" t="s">
        <v>479</v>
      </c>
      <c r="D113" s="40"/>
    </row>
    <row r="114" spans="1:4" s="38" customFormat="1" ht="12.75" customHeight="1" hidden="1">
      <c r="A114" s="86"/>
      <c r="B114" s="42" t="s">
        <v>531</v>
      </c>
      <c r="C114" s="51" t="s">
        <v>480</v>
      </c>
      <c r="D114" s="40"/>
    </row>
    <row r="115" spans="1:4" s="38" customFormat="1" ht="12.75" customHeight="1" hidden="1">
      <c r="A115" s="86"/>
      <c r="B115" s="42" t="s">
        <v>531</v>
      </c>
      <c r="C115" s="51" t="s">
        <v>481</v>
      </c>
      <c r="D115" s="40"/>
    </row>
    <row r="116" spans="1:4" s="38" customFormat="1" ht="12.75" customHeight="1" hidden="1">
      <c r="A116" s="86"/>
      <c r="B116" s="42" t="s">
        <v>531</v>
      </c>
      <c r="C116" s="51" t="s">
        <v>27</v>
      </c>
      <c r="D116" s="40"/>
    </row>
    <row r="117" spans="1:4" s="38" customFormat="1" ht="12.75" customHeight="1" hidden="1">
      <c r="A117" s="86"/>
      <c r="B117" s="42" t="s">
        <v>531</v>
      </c>
      <c r="C117" s="51" t="s">
        <v>275</v>
      </c>
      <c r="D117" s="40"/>
    </row>
    <row r="118" spans="1:4" s="38" customFormat="1" ht="12.75" customHeight="1" hidden="1">
      <c r="A118" s="86"/>
      <c r="B118" s="42" t="s">
        <v>531</v>
      </c>
      <c r="C118" s="51" t="s">
        <v>28</v>
      </c>
      <c r="D118" s="40"/>
    </row>
    <row r="119" spans="1:4" s="38" customFormat="1" ht="12.75" customHeight="1" hidden="1">
      <c r="A119" s="86"/>
      <c r="B119" s="42" t="s">
        <v>531</v>
      </c>
      <c r="C119" s="51" t="s">
        <v>29</v>
      </c>
      <c r="D119" s="40"/>
    </row>
    <row r="120" spans="1:4" s="38" customFormat="1" ht="12.75" customHeight="1" hidden="1">
      <c r="A120" s="86"/>
      <c r="B120" s="42" t="s">
        <v>531</v>
      </c>
      <c r="C120" s="51" t="s">
        <v>276</v>
      </c>
      <c r="D120" s="40"/>
    </row>
    <row r="121" spans="1:4" s="38" customFormat="1" ht="12.75" customHeight="1" hidden="1">
      <c r="A121" s="86"/>
      <c r="B121" s="42" t="s">
        <v>531</v>
      </c>
      <c r="C121" s="51" t="s">
        <v>277</v>
      </c>
      <c r="D121" s="40"/>
    </row>
    <row r="122" spans="1:4" s="38" customFormat="1" ht="12.75" customHeight="1" hidden="1">
      <c r="A122" s="86"/>
      <c r="B122" s="42" t="s">
        <v>531</v>
      </c>
      <c r="C122" s="51" t="s">
        <v>278</v>
      </c>
      <c r="D122" s="40"/>
    </row>
    <row r="123" spans="1:4" s="38" customFormat="1" ht="12.75" customHeight="1" hidden="1">
      <c r="A123" s="86"/>
      <c r="B123" s="42" t="s">
        <v>530</v>
      </c>
      <c r="C123" s="51" t="s">
        <v>30</v>
      </c>
      <c r="D123" s="40"/>
    </row>
    <row r="124" spans="1:4" s="38" customFormat="1" ht="12.75" customHeight="1" hidden="1">
      <c r="A124" s="86"/>
      <c r="B124" s="42" t="s">
        <v>530</v>
      </c>
      <c r="C124" s="51" t="s">
        <v>31</v>
      </c>
      <c r="D124" s="40"/>
    </row>
    <row r="125" spans="1:4" s="38" customFormat="1" ht="12.75" customHeight="1" hidden="1">
      <c r="A125" s="86"/>
      <c r="B125" s="42" t="s">
        <v>530</v>
      </c>
      <c r="C125" s="51" t="s">
        <v>32</v>
      </c>
      <c r="D125" s="40"/>
    </row>
    <row r="126" spans="1:4" s="38" customFormat="1" ht="12.75" customHeight="1" hidden="1">
      <c r="A126" s="86"/>
      <c r="B126" s="42" t="s">
        <v>530</v>
      </c>
      <c r="C126" s="51" t="s">
        <v>279</v>
      </c>
      <c r="D126" s="40"/>
    </row>
    <row r="127" spans="1:4" s="38" customFormat="1" ht="12.75" customHeight="1" hidden="1">
      <c r="A127" s="86"/>
      <c r="B127" s="42" t="s">
        <v>530</v>
      </c>
      <c r="C127" s="51" t="s">
        <v>33</v>
      </c>
      <c r="D127" s="40"/>
    </row>
    <row r="128" spans="1:4" s="38" customFormat="1" ht="12.75" customHeight="1" hidden="1">
      <c r="A128" s="86"/>
      <c r="B128" s="42" t="s">
        <v>530</v>
      </c>
      <c r="C128" s="51" t="s">
        <v>280</v>
      </c>
      <c r="D128" s="40"/>
    </row>
    <row r="129" spans="1:4" s="38" customFormat="1" ht="12.75" customHeight="1" hidden="1">
      <c r="A129" s="86"/>
      <c r="B129" s="42" t="s">
        <v>530</v>
      </c>
      <c r="C129" s="51" t="s">
        <v>34</v>
      </c>
      <c r="D129" s="40"/>
    </row>
    <row r="130" spans="1:4" s="38" customFormat="1" ht="12.75" customHeight="1" hidden="1">
      <c r="A130" s="86"/>
      <c r="B130" s="42" t="s">
        <v>530</v>
      </c>
      <c r="C130" s="51" t="s">
        <v>35</v>
      </c>
      <c r="D130" s="40"/>
    </row>
    <row r="131" spans="1:4" s="38" customFormat="1" ht="12.75" customHeight="1" hidden="1">
      <c r="A131" s="86"/>
      <c r="B131" s="42" t="s">
        <v>530</v>
      </c>
      <c r="C131" s="51" t="s">
        <v>36</v>
      </c>
      <c r="D131" s="40"/>
    </row>
    <row r="132" spans="1:4" s="38" customFormat="1" ht="12.75" customHeight="1" hidden="1">
      <c r="A132" s="86"/>
      <c r="B132" s="42" t="s">
        <v>530</v>
      </c>
      <c r="C132" s="51" t="s">
        <v>37</v>
      </c>
      <c r="D132" s="40"/>
    </row>
    <row r="133" spans="1:4" s="38" customFormat="1" ht="12.75" customHeight="1" hidden="1">
      <c r="A133" s="86"/>
      <c r="B133" s="42" t="s">
        <v>530</v>
      </c>
      <c r="C133" s="51" t="s">
        <v>77</v>
      </c>
      <c r="D133" s="40"/>
    </row>
    <row r="134" spans="1:4" s="38" customFormat="1" ht="12.75" customHeight="1" hidden="1">
      <c r="A134" s="86"/>
      <c r="B134" s="42" t="s">
        <v>530</v>
      </c>
      <c r="C134" s="51" t="s">
        <v>78</v>
      </c>
      <c r="D134" s="40"/>
    </row>
    <row r="135" spans="1:4" s="38" customFormat="1" ht="12.75" customHeight="1" hidden="1">
      <c r="A135" s="86"/>
      <c r="B135" s="42" t="s">
        <v>530</v>
      </c>
      <c r="C135" s="51" t="s">
        <v>79</v>
      </c>
      <c r="D135" s="40"/>
    </row>
    <row r="136" spans="1:4" s="38" customFormat="1" ht="12.75" customHeight="1" hidden="1">
      <c r="A136" s="86"/>
      <c r="B136" s="42" t="s">
        <v>530</v>
      </c>
      <c r="C136" s="51" t="s">
        <v>80</v>
      </c>
      <c r="D136" s="40"/>
    </row>
    <row r="137" spans="1:4" s="38" customFormat="1" ht="12.75" customHeight="1" hidden="1">
      <c r="A137" s="86"/>
      <c r="B137" s="42" t="s">
        <v>527</v>
      </c>
      <c r="C137" s="51" t="s">
        <v>38</v>
      </c>
      <c r="D137" s="40"/>
    </row>
    <row r="138" spans="1:4" s="38" customFormat="1" ht="12.75" customHeight="1" hidden="1">
      <c r="A138" s="86"/>
      <c r="B138" s="42" t="s">
        <v>527</v>
      </c>
      <c r="C138" s="51" t="s">
        <v>281</v>
      </c>
      <c r="D138" s="40"/>
    </row>
    <row r="139" spans="1:4" s="38" customFormat="1" ht="12.75" customHeight="1" hidden="1">
      <c r="A139" s="86"/>
      <c r="B139" s="42" t="s">
        <v>527</v>
      </c>
      <c r="C139" s="51" t="s">
        <v>511</v>
      </c>
      <c r="D139" s="40"/>
    </row>
    <row r="140" spans="1:4" s="38" customFormat="1" ht="12.75" customHeight="1" hidden="1">
      <c r="A140" s="86"/>
      <c r="B140" s="42" t="s">
        <v>527</v>
      </c>
      <c r="C140" s="51" t="s">
        <v>282</v>
      </c>
      <c r="D140" s="40"/>
    </row>
    <row r="141" spans="1:4" s="38" customFormat="1" ht="12.75" customHeight="1" hidden="1">
      <c r="A141" s="86"/>
      <c r="B141" s="42" t="s">
        <v>527</v>
      </c>
      <c r="C141" s="51" t="s">
        <v>81</v>
      </c>
      <c r="D141" s="40"/>
    </row>
    <row r="142" spans="1:4" s="38" customFormat="1" ht="12.75" customHeight="1" hidden="1">
      <c r="A142" s="86"/>
      <c r="B142" s="42" t="s">
        <v>527</v>
      </c>
      <c r="C142" s="51" t="s">
        <v>82</v>
      </c>
      <c r="D142" s="40"/>
    </row>
    <row r="143" spans="1:4" s="38" customFormat="1" ht="12.75" customHeight="1" hidden="1">
      <c r="A143" s="86"/>
      <c r="B143" s="42" t="s">
        <v>527</v>
      </c>
      <c r="C143" s="51" t="s">
        <v>83</v>
      </c>
      <c r="D143" s="40"/>
    </row>
    <row r="144" spans="1:4" s="38" customFormat="1" ht="12.75" customHeight="1" hidden="1">
      <c r="A144" s="86"/>
      <c r="B144" s="42" t="s">
        <v>527</v>
      </c>
      <c r="C144" s="51" t="s">
        <v>84</v>
      </c>
      <c r="D144" s="40"/>
    </row>
    <row r="145" spans="1:4" s="38" customFormat="1" ht="12.75" customHeight="1" hidden="1">
      <c r="A145" s="86"/>
      <c r="B145" s="42" t="s">
        <v>527</v>
      </c>
      <c r="C145" s="51" t="s">
        <v>740</v>
      </c>
      <c r="D145" s="40"/>
    </row>
    <row r="146" spans="1:4" s="38" customFormat="1" ht="12.75" customHeight="1" hidden="1">
      <c r="A146" s="86"/>
      <c r="B146" s="42" t="s">
        <v>425</v>
      </c>
      <c r="C146" s="51" t="s">
        <v>512</v>
      </c>
      <c r="D146" s="40"/>
    </row>
    <row r="147" spans="1:4" s="38" customFormat="1" ht="12.75" customHeight="1" hidden="1">
      <c r="A147" s="86"/>
      <c r="B147" s="42" t="s">
        <v>425</v>
      </c>
      <c r="C147" s="51" t="s">
        <v>513</v>
      </c>
      <c r="D147" s="40"/>
    </row>
    <row r="148" spans="1:4" s="38" customFormat="1" ht="12.75" customHeight="1" hidden="1">
      <c r="A148" s="86"/>
      <c r="B148" s="42" t="s">
        <v>425</v>
      </c>
      <c r="C148" s="51" t="s">
        <v>283</v>
      </c>
      <c r="D148" s="40"/>
    </row>
    <row r="149" spans="1:4" s="38" customFormat="1" ht="12.75" customHeight="1" hidden="1">
      <c r="A149" s="86"/>
      <c r="B149" s="42" t="s">
        <v>425</v>
      </c>
      <c r="C149" s="51" t="s">
        <v>514</v>
      </c>
      <c r="D149" s="40"/>
    </row>
    <row r="150" spans="1:4" s="38" customFormat="1" ht="12.75" customHeight="1" hidden="1">
      <c r="A150" s="86"/>
      <c r="B150" s="42" t="s">
        <v>425</v>
      </c>
      <c r="C150" s="51" t="s">
        <v>515</v>
      </c>
      <c r="D150" s="40"/>
    </row>
    <row r="151" spans="1:4" s="38" customFormat="1" ht="12.75" customHeight="1" hidden="1">
      <c r="A151" s="86"/>
      <c r="B151" s="42" t="s">
        <v>425</v>
      </c>
      <c r="C151" s="51" t="s">
        <v>516</v>
      </c>
      <c r="D151" s="40"/>
    </row>
    <row r="152" spans="1:4" s="38" customFormat="1" ht="12.75" customHeight="1" hidden="1">
      <c r="A152" s="86"/>
      <c r="B152" s="42" t="s">
        <v>425</v>
      </c>
      <c r="C152" s="51" t="s">
        <v>85</v>
      </c>
      <c r="D152" s="40"/>
    </row>
    <row r="153" spans="1:4" s="38" customFormat="1" ht="12.75" customHeight="1" hidden="1">
      <c r="A153" s="86"/>
      <c r="B153" s="42" t="s">
        <v>425</v>
      </c>
      <c r="C153" s="51" t="s">
        <v>741</v>
      </c>
      <c r="D153" s="40"/>
    </row>
    <row r="154" spans="1:4" s="38" customFormat="1" ht="12.75" customHeight="1" hidden="1">
      <c r="A154" s="86"/>
      <c r="B154" s="42" t="s">
        <v>426</v>
      </c>
      <c r="C154" s="51" t="s">
        <v>517</v>
      </c>
      <c r="D154" s="40"/>
    </row>
    <row r="155" spans="1:4" s="38" customFormat="1" ht="12.75" customHeight="1" hidden="1">
      <c r="A155" s="86"/>
      <c r="B155" s="42" t="s">
        <v>426</v>
      </c>
      <c r="C155" s="51" t="s">
        <v>518</v>
      </c>
      <c r="D155" s="40"/>
    </row>
    <row r="156" spans="1:4" s="38" customFormat="1" ht="12.75" customHeight="1" hidden="1">
      <c r="A156" s="86"/>
      <c r="B156" s="42" t="s">
        <v>426</v>
      </c>
      <c r="C156" s="51" t="s">
        <v>284</v>
      </c>
      <c r="D156" s="40"/>
    </row>
    <row r="157" spans="1:4" s="38" customFormat="1" ht="12.75" customHeight="1" hidden="1">
      <c r="A157" s="86"/>
      <c r="B157" s="42" t="s">
        <v>426</v>
      </c>
      <c r="C157" s="51" t="s">
        <v>285</v>
      </c>
      <c r="D157" s="40"/>
    </row>
    <row r="158" spans="1:4" s="38" customFormat="1" ht="12.75" customHeight="1" hidden="1">
      <c r="A158" s="86"/>
      <c r="B158" s="42" t="s">
        <v>426</v>
      </c>
      <c r="C158" s="51" t="s">
        <v>482</v>
      </c>
      <c r="D158" s="40"/>
    </row>
    <row r="159" spans="1:4" s="38" customFormat="1" ht="12.75" customHeight="1" hidden="1">
      <c r="A159" s="86"/>
      <c r="B159" s="42" t="s">
        <v>426</v>
      </c>
      <c r="C159" s="51" t="s">
        <v>86</v>
      </c>
      <c r="D159" s="40"/>
    </row>
    <row r="160" spans="1:4" s="38" customFormat="1" ht="12.75" customHeight="1" hidden="1">
      <c r="A160" s="86"/>
      <c r="B160" s="42" t="s">
        <v>426</v>
      </c>
      <c r="C160" s="51" t="s">
        <v>87</v>
      </c>
      <c r="D160" s="40"/>
    </row>
    <row r="161" spans="1:4" s="38" customFormat="1" ht="12.75" customHeight="1" hidden="1">
      <c r="A161" s="86"/>
      <c r="B161" s="42" t="s">
        <v>426</v>
      </c>
      <c r="C161" s="51" t="s">
        <v>88</v>
      </c>
      <c r="D161" s="40"/>
    </row>
    <row r="162" spans="1:4" s="38" customFormat="1" ht="12.75" customHeight="1" hidden="1">
      <c r="A162" s="86"/>
      <c r="B162" s="42" t="s">
        <v>426</v>
      </c>
      <c r="C162" s="51" t="s">
        <v>89</v>
      </c>
      <c r="D162" s="40"/>
    </row>
    <row r="163" spans="1:4" s="38" customFormat="1" ht="12.75" customHeight="1" hidden="1">
      <c r="A163" s="86"/>
      <c r="B163" s="42" t="s">
        <v>426</v>
      </c>
      <c r="C163" s="51" t="s">
        <v>315</v>
      </c>
      <c r="D163" s="40"/>
    </row>
    <row r="164" spans="1:4" s="38" customFormat="1" ht="12.75" customHeight="1" hidden="1">
      <c r="A164" s="86"/>
      <c r="B164" s="42" t="s">
        <v>426</v>
      </c>
      <c r="C164" s="51" t="s">
        <v>919</v>
      </c>
      <c r="D164" s="40"/>
    </row>
    <row r="165" spans="1:4" s="38" customFormat="1" ht="12.75" customHeight="1" hidden="1">
      <c r="A165" s="86"/>
      <c r="B165" s="42" t="s">
        <v>426</v>
      </c>
      <c r="C165" s="51" t="s">
        <v>920</v>
      </c>
      <c r="D165" s="40"/>
    </row>
    <row r="166" spans="1:4" s="38" customFormat="1" ht="12.75" customHeight="1" hidden="1">
      <c r="A166" s="86"/>
      <c r="B166" s="42" t="s">
        <v>343</v>
      </c>
      <c r="C166" s="51" t="s">
        <v>705</v>
      </c>
      <c r="D166" s="40"/>
    </row>
    <row r="167" spans="1:4" s="38" customFormat="1" ht="12.75" customHeight="1" hidden="1">
      <c r="A167" s="86"/>
      <c r="B167" s="42" t="s">
        <v>343</v>
      </c>
      <c r="C167" s="51" t="s">
        <v>706</v>
      </c>
      <c r="D167" s="40"/>
    </row>
    <row r="168" spans="1:4" s="38" customFormat="1" ht="12.75" customHeight="1" hidden="1">
      <c r="A168" s="86"/>
      <c r="B168" s="42" t="s">
        <v>343</v>
      </c>
      <c r="C168" s="51" t="s">
        <v>707</v>
      </c>
      <c r="D168" s="40"/>
    </row>
    <row r="169" spans="1:4" s="38" customFormat="1" ht="12.75" customHeight="1" hidden="1">
      <c r="A169" s="86"/>
      <c r="B169" s="42" t="s">
        <v>343</v>
      </c>
      <c r="C169" s="51" t="s">
        <v>708</v>
      </c>
      <c r="D169" s="40"/>
    </row>
    <row r="170" spans="1:4" s="38" customFormat="1" ht="12.75" customHeight="1" hidden="1">
      <c r="A170" s="86"/>
      <c r="B170" s="42" t="s">
        <v>343</v>
      </c>
      <c r="C170" s="51" t="s">
        <v>709</v>
      </c>
      <c r="D170" s="40"/>
    </row>
    <row r="171" spans="1:4" s="38" customFormat="1" ht="12.75" customHeight="1" hidden="1">
      <c r="A171" s="86"/>
      <c r="B171" s="42" t="s">
        <v>343</v>
      </c>
      <c r="C171" s="51" t="s">
        <v>710</v>
      </c>
      <c r="D171" s="40"/>
    </row>
    <row r="172" spans="1:4" s="38" customFormat="1" ht="12.75" customHeight="1" hidden="1">
      <c r="A172" s="86"/>
      <c r="B172" s="42" t="s">
        <v>343</v>
      </c>
      <c r="C172" s="51" t="s">
        <v>711</v>
      </c>
      <c r="D172" s="40"/>
    </row>
    <row r="173" spans="1:4" s="38" customFormat="1" ht="12.75" customHeight="1" hidden="1">
      <c r="A173" s="86"/>
      <c r="B173" s="42" t="s">
        <v>343</v>
      </c>
      <c r="C173" s="51" t="s">
        <v>712</v>
      </c>
      <c r="D173" s="40"/>
    </row>
    <row r="174" spans="1:4" s="38" customFormat="1" ht="12.75" customHeight="1" hidden="1">
      <c r="A174" s="86"/>
      <c r="B174" s="42" t="s">
        <v>343</v>
      </c>
      <c r="C174" s="51" t="s">
        <v>713</v>
      </c>
      <c r="D174" s="40"/>
    </row>
    <row r="175" spans="1:4" s="38" customFormat="1" ht="12.75" customHeight="1" hidden="1">
      <c r="A175" s="86"/>
      <c r="B175" s="42" t="s">
        <v>343</v>
      </c>
      <c r="C175" s="51" t="s">
        <v>714</v>
      </c>
      <c r="D175" s="40"/>
    </row>
    <row r="176" spans="1:4" s="38" customFormat="1" ht="12.75" customHeight="1" hidden="1">
      <c r="A176" s="86"/>
      <c r="B176" s="42" t="s">
        <v>343</v>
      </c>
      <c r="C176" s="51" t="s">
        <v>286</v>
      </c>
      <c r="D176" s="40"/>
    </row>
    <row r="177" spans="1:4" s="38" customFormat="1" ht="12.75" customHeight="1" hidden="1">
      <c r="A177" s="86"/>
      <c r="B177" s="42" t="s">
        <v>343</v>
      </c>
      <c r="C177" s="51" t="s">
        <v>287</v>
      </c>
      <c r="D177" s="40"/>
    </row>
    <row r="178" spans="1:4" s="38" customFormat="1" ht="12.75" customHeight="1" hidden="1">
      <c r="A178" s="86"/>
      <c r="B178" s="42" t="s">
        <v>343</v>
      </c>
      <c r="C178" s="51" t="s">
        <v>715</v>
      </c>
      <c r="D178" s="40"/>
    </row>
    <row r="179" spans="1:4" s="38" customFormat="1" ht="12.75" customHeight="1" hidden="1">
      <c r="A179" s="86"/>
      <c r="B179" s="42" t="s">
        <v>343</v>
      </c>
      <c r="C179" s="51" t="s">
        <v>607</v>
      </c>
      <c r="D179" s="40"/>
    </row>
    <row r="180" spans="1:4" s="38" customFormat="1" ht="12.75" customHeight="1" hidden="1">
      <c r="A180" s="86"/>
      <c r="B180" s="42" t="s">
        <v>401</v>
      </c>
      <c r="C180" s="51" t="s">
        <v>716</v>
      </c>
      <c r="D180" s="40"/>
    </row>
    <row r="181" spans="1:4" s="38" customFormat="1" ht="12.75" customHeight="1" hidden="1">
      <c r="A181" s="86"/>
      <c r="B181" s="42" t="s">
        <v>401</v>
      </c>
      <c r="C181" s="51" t="s">
        <v>717</v>
      </c>
      <c r="D181" s="40"/>
    </row>
    <row r="182" spans="1:4" s="38" customFormat="1" ht="12.75" customHeight="1" hidden="1">
      <c r="A182" s="86"/>
      <c r="B182" s="42" t="s">
        <v>401</v>
      </c>
      <c r="C182" s="51" t="s">
        <v>288</v>
      </c>
      <c r="D182" s="40"/>
    </row>
    <row r="183" spans="1:4" s="38" customFormat="1" ht="12.75" customHeight="1" hidden="1">
      <c r="A183" s="86"/>
      <c r="B183" s="42" t="s">
        <v>401</v>
      </c>
      <c r="C183" s="51" t="s">
        <v>718</v>
      </c>
      <c r="D183" s="40"/>
    </row>
    <row r="184" spans="1:4" s="38" customFormat="1" ht="12.75" customHeight="1" hidden="1">
      <c r="A184" s="86"/>
      <c r="B184" s="42" t="s">
        <v>401</v>
      </c>
      <c r="C184" s="51" t="s">
        <v>289</v>
      </c>
      <c r="D184" s="40"/>
    </row>
    <row r="185" spans="1:4" s="38" customFormat="1" ht="12.75" customHeight="1" hidden="1">
      <c r="A185" s="86"/>
      <c r="B185" s="42" t="s">
        <v>401</v>
      </c>
      <c r="C185" s="51" t="s">
        <v>290</v>
      </c>
      <c r="D185" s="40"/>
    </row>
    <row r="186" spans="1:4" s="38" customFormat="1" ht="12.75" customHeight="1" hidden="1">
      <c r="A186" s="86"/>
      <c r="B186" s="42" t="s">
        <v>401</v>
      </c>
      <c r="C186" s="51" t="s">
        <v>291</v>
      </c>
      <c r="D186" s="40"/>
    </row>
    <row r="187" spans="1:4" s="38" customFormat="1" ht="12.75" customHeight="1" hidden="1">
      <c r="A187" s="86"/>
      <c r="B187" s="42" t="s">
        <v>401</v>
      </c>
      <c r="C187" s="51" t="s">
        <v>292</v>
      </c>
      <c r="D187" s="40"/>
    </row>
    <row r="188" spans="1:4" s="38" customFormat="1" ht="12.75" customHeight="1" hidden="1">
      <c r="A188" s="86"/>
      <c r="B188" s="42" t="s">
        <v>401</v>
      </c>
      <c r="C188" s="51" t="s">
        <v>293</v>
      </c>
      <c r="D188" s="40"/>
    </row>
    <row r="189" spans="1:4" s="38" customFormat="1" ht="12.75" customHeight="1" hidden="1">
      <c r="A189" s="86"/>
      <c r="B189" s="42" t="s">
        <v>401</v>
      </c>
      <c r="C189" s="51" t="s">
        <v>742</v>
      </c>
      <c r="D189" s="40"/>
    </row>
    <row r="190" spans="1:4" s="38" customFormat="1" ht="12.75" customHeight="1" hidden="1">
      <c r="A190" s="86"/>
      <c r="B190" s="42" t="s">
        <v>401</v>
      </c>
      <c r="C190" s="51" t="s">
        <v>743</v>
      </c>
      <c r="D190" s="40"/>
    </row>
    <row r="191" spans="1:4" s="38" customFormat="1" ht="12.75" customHeight="1" hidden="1">
      <c r="A191" s="86"/>
      <c r="B191" s="42" t="s">
        <v>401</v>
      </c>
      <c r="C191" s="51" t="s">
        <v>744</v>
      </c>
      <c r="D191" s="40"/>
    </row>
    <row r="192" spans="1:4" s="38" customFormat="1" ht="12.75" customHeight="1" hidden="1">
      <c r="A192" s="86"/>
      <c r="B192" s="42" t="s">
        <v>402</v>
      </c>
      <c r="C192" s="51" t="s">
        <v>719</v>
      </c>
      <c r="D192" s="40"/>
    </row>
    <row r="193" spans="1:4" s="38" customFormat="1" ht="12.75" customHeight="1" hidden="1">
      <c r="A193" s="86"/>
      <c r="B193" s="42" t="s">
        <v>402</v>
      </c>
      <c r="C193" s="51" t="s">
        <v>720</v>
      </c>
      <c r="D193" s="40"/>
    </row>
    <row r="194" spans="1:4" s="38" customFormat="1" ht="12.75" customHeight="1" hidden="1">
      <c r="A194" s="86"/>
      <c r="B194" s="42" t="s">
        <v>402</v>
      </c>
      <c r="C194" s="51" t="s">
        <v>721</v>
      </c>
      <c r="D194" s="40"/>
    </row>
    <row r="195" spans="1:4" s="38" customFormat="1" ht="12.75" customHeight="1" hidden="1">
      <c r="A195" s="86"/>
      <c r="B195" s="42" t="s">
        <v>402</v>
      </c>
      <c r="C195" s="51" t="s">
        <v>722</v>
      </c>
      <c r="D195" s="40"/>
    </row>
    <row r="196" spans="1:4" s="38" customFormat="1" ht="12.75" customHeight="1" hidden="1">
      <c r="A196" s="86"/>
      <c r="B196" s="42" t="s">
        <v>402</v>
      </c>
      <c r="C196" s="51" t="s">
        <v>723</v>
      </c>
      <c r="D196" s="40"/>
    </row>
    <row r="197" spans="1:4" s="38" customFormat="1" ht="12.75" customHeight="1" hidden="1">
      <c r="A197" s="86"/>
      <c r="B197" s="42" t="s">
        <v>402</v>
      </c>
      <c r="C197" s="51" t="s">
        <v>978</v>
      </c>
      <c r="D197" s="40"/>
    </row>
    <row r="198" spans="1:4" s="38" customFormat="1" ht="12.75" customHeight="1" hidden="1">
      <c r="A198" s="86"/>
      <c r="B198" s="42" t="s">
        <v>402</v>
      </c>
      <c r="C198" s="51" t="s">
        <v>979</v>
      </c>
      <c r="D198" s="40"/>
    </row>
    <row r="199" spans="1:4" s="38" customFormat="1" ht="12.75" customHeight="1" hidden="1">
      <c r="A199" s="86"/>
      <c r="B199" s="42" t="s">
        <v>403</v>
      </c>
      <c r="C199" s="51" t="s">
        <v>724</v>
      </c>
      <c r="D199" s="40"/>
    </row>
    <row r="200" spans="1:4" s="38" customFormat="1" ht="12.75" customHeight="1" hidden="1">
      <c r="A200" s="86"/>
      <c r="B200" s="42" t="s">
        <v>403</v>
      </c>
      <c r="C200" s="51" t="s">
        <v>725</v>
      </c>
      <c r="D200" s="40"/>
    </row>
    <row r="201" spans="1:4" s="38" customFormat="1" ht="12.75" customHeight="1" hidden="1">
      <c r="A201" s="86"/>
      <c r="B201" s="42" t="s">
        <v>403</v>
      </c>
      <c r="C201" s="51" t="s">
        <v>726</v>
      </c>
      <c r="D201" s="40"/>
    </row>
    <row r="202" spans="1:4" s="38" customFormat="1" ht="12.75" customHeight="1" hidden="1">
      <c r="A202" s="86"/>
      <c r="B202" s="42" t="s">
        <v>403</v>
      </c>
      <c r="C202" s="51" t="s">
        <v>727</v>
      </c>
      <c r="D202" s="40"/>
    </row>
    <row r="203" spans="1:4" s="38" customFormat="1" ht="12.75" customHeight="1" hidden="1">
      <c r="A203" s="86"/>
      <c r="B203" s="42" t="s">
        <v>403</v>
      </c>
      <c r="C203" s="51" t="s">
        <v>294</v>
      </c>
      <c r="D203" s="40"/>
    </row>
    <row r="204" spans="1:4" s="38" customFormat="1" ht="12.75" customHeight="1" hidden="1">
      <c r="A204" s="86"/>
      <c r="B204" s="42" t="s">
        <v>403</v>
      </c>
      <c r="C204" s="51" t="s">
        <v>295</v>
      </c>
      <c r="D204" s="40"/>
    </row>
    <row r="205" spans="1:4" s="38" customFormat="1" ht="12.75" customHeight="1" hidden="1">
      <c r="A205" s="86"/>
      <c r="B205" s="42" t="s">
        <v>404</v>
      </c>
      <c r="C205" s="51" t="s">
        <v>728</v>
      </c>
      <c r="D205" s="40"/>
    </row>
    <row r="206" spans="1:4" s="38" customFormat="1" ht="12.75" customHeight="1" hidden="1">
      <c r="A206" s="86"/>
      <c r="B206" s="42" t="s">
        <v>404</v>
      </c>
      <c r="C206" s="51" t="s">
        <v>729</v>
      </c>
      <c r="D206" s="40"/>
    </row>
    <row r="207" spans="1:4" s="38" customFormat="1" ht="12.75" customHeight="1" hidden="1">
      <c r="A207" s="86"/>
      <c r="B207" s="42" t="s">
        <v>404</v>
      </c>
      <c r="C207" s="51" t="s">
        <v>296</v>
      </c>
      <c r="D207" s="40"/>
    </row>
    <row r="208" spans="1:4" s="38" customFormat="1" ht="12.75" customHeight="1" hidden="1">
      <c r="A208" s="86"/>
      <c r="B208" s="42" t="s">
        <v>404</v>
      </c>
      <c r="C208" s="46" t="s">
        <v>297</v>
      </c>
      <c r="D208" s="40"/>
    </row>
    <row r="209" spans="1:4" s="38" customFormat="1" ht="12.75" customHeight="1" hidden="1">
      <c r="A209" s="86"/>
      <c r="B209" s="42" t="s">
        <v>405</v>
      </c>
      <c r="C209" s="51" t="s">
        <v>730</v>
      </c>
      <c r="D209" s="40"/>
    </row>
    <row r="210" spans="1:4" s="38" customFormat="1" ht="12.75" customHeight="1" hidden="1">
      <c r="A210" s="86"/>
      <c r="B210" s="42" t="s">
        <v>405</v>
      </c>
      <c r="C210" s="51" t="s">
        <v>731</v>
      </c>
      <c r="D210" s="40"/>
    </row>
    <row r="211" spans="1:4" s="38" customFormat="1" ht="12.75" customHeight="1" hidden="1">
      <c r="A211" s="86"/>
      <c r="B211" s="42" t="s">
        <v>405</v>
      </c>
      <c r="C211" s="51" t="s">
        <v>298</v>
      </c>
      <c r="D211" s="40"/>
    </row>
    <row r="212" spans="1:4" s="38" customFormat="1" ht="12.75" customHeight="1" hidden="1">
      <c r="A212" s="86"/>
      <c r="B212" s="42" t="s">
        <v>405</v>
      </c>
      <c r="C212" s="51" t="s">
        <v>171</v>
      </c>
      <c r="D212" s="40"/>
    </row>
    <row r="213" spans="1:4" s="38" customFormat="1" ht="12.75" customHeight="1" hidden="1">
      <c r="A213" s="86"/>
      <c r="B213" s="42" t="s">
        <v>405</v>
      </c>
      <c r="C213" s="51" t="s">
        <v>732</v>
      </c>
      <c r="D213" s="40"/>
    </row>
    <row r="214" spans="1:4" s="38" customFormat="1" ht="12.75" customHeight="1" hidden="1">
      <c r="A214" s="86"/>
      <c r="B214" s="42" t="s">
        <v>405</v>
      </c>
      <c r="C214" s="51" t="s">
        <v>130</v>
      </c>
      <c r="D214" s="40"/>
    </row>
    <row r="215" spans="1:4" s="38" customFormat="1" ht="12.75" customHeight="1" hidden="1">
      <c r="A215" s="86"/>
      <c r="B215" s="42" t="s">
        <v>405</v>
      </c>
      <c r="C215" s="51" t="s">
        <v>131</v>
      </c>
      <c r="D215" s="40"/>
    </row>
    <row r="216" spans="1:4" s="38" customFormat="1" ht="12.75" customHeight="1" hidden="1">
      <c r="A216" s="86"/>
      <c r="B216" s="42" t="s">
        <v>405</v>
      </c>
      <c r="C216" s="51" t="s">
        <v>921</v>
      </c>
      <c r="D216" s="40"/>
    </row>
    <row r="217" spans="1:4" s="38" customFormat="1" ht="12.75" customHeight="1" hidden="1">
      <c r="A217" s="86"/>
      <c r="B217" s="42" t="s">
        <v>405</v>
      </c>
      <c r="C217" s="51" t="s">
        <v>922</v>
      </c>
      <c r="D217" s="40"/>
    </row>
    <row r="218" spans="1:4" s="38" customFormat="1" ht="12.75" customHeight="1" hidden="1">
      <c r="A218" s="86"/>
      <c r="B218" s="42" t="s">
        <v>405</v>
      </c>
      <c r="C218" s="51" t="s">
        <v>923</v>
      </c>
      <c r="D218" s="40"/>
    </row>
    <row r="219" spans="1:4" s="38" customFormat="1" ht="12.75" customHeight="1" hidden="1">
      <c r="A219" s="86"/>
      <c r="B219" s="42" t="s">
        <v>405</v>
      </c>
      <c r="C219" s="51" t="s">
        <v>980</v>
      </c>
      <c r="D219" s="40"/>
    </row>
    <row r="220" spans="1:4" s="38" customFormat="1" ht="12.75" customHeight="1" hidden="1">
      <c r="A220" s="86"/>
      <c r="B220" s="42" t="s">
        <v>406</v>
      </c>
      <c r="C220" s="51" t="s">
        <v>733</v>
      </c>
      <c r="D220" s="40"/>
    </row>
    <row r="221" spans="1:4" s="38" customFormat="1" ht="12.75" customHeight="1" hidden="1">
      <c r="A221" s="86"/>
      <c r="B221" s="42" t="s">
        <v>406</v>
      </c>
      <c r="C221" s="51" t="s">
        <v>299</v>
      </c>
      <c r="D221" s="40"/>
    </row>
    <row r="222" spans="1:4" s="38" customFormat="1" ht="12.75" customHeight="1" hidden="1">
      <c r="A222" s="86"/>
      <c r="B222" s="42" t="s">
        <v>316</v>
      </c>
      <c r="C222" s="51" t="s">
        <v>734</v>
      </c>
      <c r="D222" s="40"/>
    </row>
    <row r="223" spans="1:4" s="38" customFormat="1" ht="12.75" customHeight="1" hidden="1">
      <c r="A223" s="86"/>
      <c r="B223" s="42" t="s">
        <v>406</v>
      </c>
      <c r="C223" s="51" t="s">
        <v>538</v>
      </c>
      <c r="D223" s="40"/>
    </row>
    <row r="224" spans="1:4" s="38" customFormat="1" ht="12.75" customHeight="1" hidden="1">
      <c r="A224" s="86"/>
      <c r="B224" s="42" t="s">
        <v>406</v>
      </c>
      <c r="C224" s="51" t="s">
        <v>373</v>
      </c>
      <c r="D224" s="40"/>
    </row>
    <row r="225" spans="1:4" s="38" customFormat="1" ht="12.75" customHeight="1" hidden="1">
      <c r="A225" s="86"/>
      <c r="B225" s="42" t="s">
        <v>406</v>
      </c>
      <c r="C225" s="51" t="s">
        <v>539</v>
      </c>
      <c r="D225" s="40"/>
    </row>
    <row r="226" spans="1:4" s="38" customFormat="1" ht="12.75" customHeight="1" hidden="1">
      <c r="A226" s="86"/>
      <c r="B226" s="42" t="s">
        <v>316</v>
      </c>
      <c r="C226" s="51" t="s">
        <v>540</v>
      </c>
      <c r="D226" s="40"/>
    </row>
    <row r="227" spans="1:4" s="38" customFormat="1" ht="12.75" customHeight="1" hidden="1">
      <c r="A227" s="86"/>
      <c r="B227" s="42" t="s">
        <v>406</v>
      </c>
      <c r="C227" s="51" t="s">
        <v>541</v>
      </c>
      <c r="D227" s="40"/>
    </row>
    <row r="228" spans="1:4" s="38" customFormat="1" ht="12.75" customHeight="1" hidden="1">
      <c r="A228" s="86"/>
      <c r="B228" s="42" t="s">
        <v>406</v>
      </c>
      <c r="C228" s="51" t="s">
        <v>300</v>
      </c>
      <c r="D228" s="40"/>
    </row>
    <row r="229" spans="1:4" s="38" customFormat="1" ht="12.75" customHeight="1" hidden="1">
      <c r="A229" s="86"/>
      <c r="B229" s="42" t="s">
        <v>316</v>
      </c>
      <c r="C229" s="51" t="s">
        <v>317</v>
      </c>
      <c r="D229" s="40"/>
    </row>
    <row r="230" spans="1:4" s="38" customFormat="1" ht="12.75" customHeight="1" hidden="1">
      <c r="A230" s="86"/>
      <c r="B230" s="42" t="s">
        <v>316</v>
      </c>
      <c r="C230" s="51" t="s">
        <v>745</v>
      </c>
      <c r="D230" s="40"/>
    </row>
    <row r="231" spans="1:4" s="38" customFormat="1" ht="12.75" customHeight="1" hidden="1">
      <c r="A231" s="86"/>
      <c r="B231" s="87" t="s">
        <v>406</v>
      </c>
      <c r="C231" s="51" t="s">
        <v>924</v>
      </c>
      <c r="D231" s="40"/>
    </row>
    <row r="232" spans="1:4" s="38" customFormat="1" ht="12.75" customHeight="1" hidden="1">
      <c r="A232" s="86"/>
      <c r="B232" s="87" t="s">
        <v>406</v>
      </c>
      <c r="C232" s="51" t="s">
        <v>925</v>
      </c>
      <c r="D232" s="40"/>
    </row>
    <row r="233" spans="1:4" s="38" customFormat="1" ht="12.75" customHeight="1" hidden="1">
      <c r="A233" s="86"/>
      <c r="B233" s="87" t="s">
        <v>316</v>
      </c>
      <c r="C233" s="51" t="s">
        <v>984</v>
      </c>
      <c r="D233" s="40"/>
    </row>
    <row r="234" spans="1:4" s="38" customFormat="1" ht="12.75" customHeight="1" hidden="1">
      <c r="A234" s="88"/>
      <c r="B234" s="87" t="s">
        <v>407</v>
      </c>
      <c r="C234" s="51" t="s">
        <v>542</v>
      </c>
      <c r="D234" s="40"/>
    </row>
    <row r="235" spans="1:4" s="38" customFormat="1" ht="12.75" customHeight="1" hidden="1">
      <c r="A235" s="86"/>
      <c r="B235" s="42" t="s">
        <v>407</v>
      </c>
      <c r="C235" s="51" t="s">
        <v>543</v>
      </c>
      <c r="D235" s="40"/>
    </row>
    <row r="236" spans="1:4" s="38" customFormat="1" ht="12.75" customHeight="1" hidden="1">
      <c r="A236" s="86"/>
      <c r="B236" s="42" t="s">
        <v>407</v>
      </c>
      <c r="C236" s="51" t="s">
        <v>301</v>
      </c>
      <c r="D236" s="40"/>
    </row>
    <row r="237" spans="1:4" s="38" customFormat="1" ht="12.75" customHeight="1" hidden="1">
      <c r="A237" s="86"/>
      <c r="B237" s="42" t="s">
        <v>407</v>
      </c>
      <c r="C237" s="51" t="s">
        <v>544</v>
      </c>
      <c r="D237" s="40"/>
    </row>
    <row r="238" spans="1:4" s="38" customFormat="1" ht="12.75" customHeight="1" hidden="1">
      <c r="A238" s="86"/>
      <c r="B238" s="42" t="s">
        <v>407</v>
      </c>
      <c r="C238" s="51" t="s">
        <v>545</v>
      </c>
      <c r="D238" s="40"/>
    </row>
    <row r="239" spans="1:4" s="38" customFormat="1" ht="12.75" customHeight="1" hidden="1">
      <c r="A239" s="86"/>
      <c r="B239" s="42" t="s">
        <v>407</v>
      </c>
      <c r="C239" s="51" t="s">
        <v>546</v>
      </c>
      <c r="D239" s="40"/>
    </row>
    <row r="240" spans="1:4" s="38" customFormat="1" ht="12.75" customHeight="1" hidden="1">
      <c r="A240" s="86"/>
      <c r="B240" s="42" t="s">
        <v>407</v>
      </c>
      <c r="C240" s="51" t="s">
        <v>547</v>
      </c>
      <c r="D240" s="40"/>
    </row>
    <row r="241" spans="1:4" s="38" customFormat="1" ht="12.75" customHeight="1" hidden="1">
      <c r="A241" s="86"/>
      <c r="B241" s="42" t="s">
        <v>407</v>
      </c>
      <c r="C241" s="51" t="s">
        <v>548</v>
      </c>
      <c r="D241" s="40"/>
    </row>
    <row r="242" spans="1:4" s="38" customFormat="1" ht="12.75" customHeight="1" hidden="1">
      <c r="A242" s="86"/>
      <c r="B242" s="42" t="s">
        <v>407</v>
      </c>
      <c r="C242" s="51" t="s">
        <v>746</v>
      </c>
      <c r="D242" s="40"/>
    </row>
    <row r="243" spans="1:4" s="38" customFormat="1" ht="12.75" customHeight="1" hidden="1">
      <c r="A243" s="86"/>
      <c r="B243" s="89" t="s">
        <v>407</v>
      </c>
      <c r="C243" s="51" t="s">
        <v>926</v>
      </c>
      <c r="D243" s="40"/>
    </row>
    <row r="244" spans="1:4" s="38" customFormat="1" ht="12.75" customHeight="1" hidden="1">
      <c r="A244" s="86"/>
      <c r="B244" s="42" t="s">
        <v>408</v>
      </c>
      <c r="C244" s="51" t="s">
        <v>549</v>
      </c>
      <c r="D244" s="40"/>
    </row>
    <row r="245" spans="1:4" s="38" customFormat="1" ht="12.75" customHeight="1" hidden="1">
      <c r="A245" s="86"/>
      <c r="B245" s="42" t="s">
        <v>408</v>
      </c>
      <c r="C245" s="51" t="s">
        <v>550</v>
      </c>
      <c r="D245" s="40"/>
    </row>
    <row r="246" spans="1:4" s="38" customFormat="1" ht="12.75" customHeight="1" hidden="1">
      <c r="A246" s="86"/>
      <c r="B246" s="42" t="s">
        <v>408</v>
      </c>
      <c r="C246" s="51" t="s">
        <v>551</v>
      </c>
      <c r="D246" s="40"/>
    </row>
    <row r="247" spans="1:4" s="38" customFormat="1" ht="12.75" customHeight="1" hidden="1">
      <c r="A247" s="86"/>
      <c r="B247" s="42" t="s">
        <v>408</v>
      </c>
      <c r="C247" s="51" t="s">
        <v>552</v>
      </c>
      <c r="D247" s="40"/>
    </row>
    <row r="248" spans="1:4" s="38" customFormat="1" ht="12.75" customHeight="1" hidden="1">
      <c r="A248" s="86"/>
      <c r="B248" s="42" t="s">
        <v>408</v>
      </c>
      <c r="C248" s="51" t="s">
        <v>553</v>
      </c>
      <c r="D248" s="40"/>
    </row>
    <row r="249" spans="1:4" s="38" customFormat="1" ht="12.75" customHeight="1" hidden="1">
      <c r="A249" s="86"/>
      <c r="B249" s="42" t="s">
        <v>408</v>
      </c>
      <c r="C249" s="51" t="s">
        <v>554</v>
      </c>
      <c r="D249" s="40"/>
    </row>
    <row r="250" spans="1:4" s="38" customFormat="1" ht="12.75" customHeight="1" hidden="1">
      <c r="A250" s="86"/>
      <c r="B250" s="42" t="s">
        <v>408</v>
      </c>
      <c r="C250" s="51" t="s">
        <v>555</v>
      </c>
      <c r="D250" s="40"/>
    </row>
    <row r="251" spans="1:4" s="38" customFormat="1" ht="12.75" customHeight="1" hidden="1">
      <c r="A251" s="86"/>
      <c r="B251" s="42" t="s">
        <v>408</v>
      </c>
      <c r="C251" s="51" t="s">
        <v>556</v>
      </c>
      <c r="D251" s="40"/>
    </row>
    <row r="252" spans="1:4" s="38" customFormat="1" ht="12.75" customHeight="1" hidden="1">
      <c r="A252" s="86"/>
      <c r="B252" s="42" t="s">
        <v>408</v>
      </c>
      <c r="C252" s="51" t="s">
        <v>557</v>
      </c>
      <c r="D252" s="40"/>
    </row>
    <row r="253" spans="1:4" s="38" customFormat="1" ht="12.75" customHeight="1" hidden="1">
      <c r="A253" s="86"/>
      <c r="B253" s="42" t="s">
        <v>408</v>
      </c>
      <c r="C253" s="51" t="s">
        <v>558</v>
      </c>
      <c r="D253" s="40"/>
    </row>
    <row r="254" spans="1:4" s="38" customFormat="1" ht="12.75" customHeight="1" hidden="1">
      <c r="A254" s="86"/>
      <c r="B254" s="42" t="s">
        <v>408</v>
      </c>
      <c r="C254" s="51" t="s">
        <v>139</v>
      </c>
      <c r="D254" s="40"/>
    </row>
    <row r="255" spans="1:4" s="38" customFormat="1" ht="12.75" customHeight="1" hidden="1">
      <c r="A255" s="86"/>
      <c r="B255" s="42" t="s">
        <v>408</v>
      </c>
      <c r="C255" s="51" t="s">
        <v>140</v>
      </c>
      <c r="D255" s="40"/>
    </row>
    <row r="256" spans="1:4" s="38" customFormat="1" ht="12.75" customHeight="1" hidden="1">
      <c r="A256" s="86"/>
      <c r="B256" s="42" t="s">
        <v>408</v>
      </c>
      <c r="C256" s="51" t="s">
        <v>141</v>
      </c>
      <c r="D256" s="40"/>
    </row>
    <row r="257" spans="1:4" s="38" customFormat="1" ht="12.75" customHeight="1" hidden="1">
      <c r="A257" s="86"/>
      <c r="B257" s="42" t="s">
        <v>408</v>
      </c>
      <c r="C257" s="51" t="s">
        <v>142</v>
      </c>
      <c r="D257" s="40"/>
    </row>
    <row r="258" spans="1:4" s="38" customFormat="1" ht="12.75" customHeight="1" hidden="1">
      <c r="A258" s="86"/>
      <c r="B258" s="42" t="s">
        <v>408</v>
      </c>
      <c r="C258" s="51" t="s">
        <v>143</v>
      </c>
      <c r="D258" s="40"/>
    </row>
    <row r="259" spans="1:4" s="38" customFormat="1" ht="12.75" customHeight="1" hidden="1">
      <c r="A259" s="86"/>
      <c r="B259" s="42" t="s">
        <v>408</v>
      </c>
      <c r="C259" s="51" t="s">
        <v>144</v>
      </c>
      <c r="D259" s="40"/>
    </row>
    <row r="260" spans="1:4" s="38" customFormat="1" ht="12.75" customHeight="1" hidden="1">
      <c r="A260" s="86"/>
      <c r="B260" s="42" t="s">
        <v>408</v>
      </c>
      <c r="C260" s="51" t="s">
        <v>145</v>
      </c>
      <c r="D260" s="40"/>
    </row>
    <row r="261" spans="1:4" s="38" customFormat="1" ht="12.75" customHeight="1" hidden="1">
      <c r="A261" s="86"/>
      <c r="B261" s="42" t="s">
        <v>408</v>
      </c>
      <c r="C261" s="51" t="s">
        <v>146</v>
      </c>
      <c r="D261" s="40"/>
    </row>
    <row r="262" spans="1:4" s="38" customFormat="1" ht="12.75" customHeight="1" hidden="1">
      <c r="A262" s="86"/>
      <c r="B262" s="42" t="s">
        <v>408</v>
      </c>
      <c r="C262" s="51" t="s">
        <v>147</v>
      </c>
      <c r="D262" s="40"/>
    </row>
    <row r="263" spans="1:4" s="38" customFormat="1" ht="12.75" customHeight="1" hidden="1">
      <c r="A263" s="86"/>
      <c r="B263" s="42" t="s">
        <v>408</v>
      </c>
      <c r="C263" s="51" t="s">
        <v>302</v>
      </c>
      <c r="D263" s="40"/>
    </row>
    <row r="264" spans="1:4" s="38" customFormat="1" ht="12.75" customHeight="1" hidden="1">
      <c r="A264" s="86"/>
      <c r="B264" s="42" t="s">
        <v>408</v>
      </c>
      <c r="C264" s="51" t="s">
        <v>148</v>
      </c>
      <c r="D264" s="40"/>
    </row>
    <row r="265" spans="1:4" s="38" customFormat="1" ht="12.75" customHeight="1" hidden="1">
      <c r="A265" s="86"/>
      <c r="B265" s="42" t="s">
        <v>408</v>
      </c>
      <c r="C265" s="51" t="s">
        <v>747</v>
      </c>
      <c r="D265" s="40"/>
    </row>
    <row r="266" spans="1:4" s="38" customFormat="1" ht="12.75" customHeight="1" hidden="1">
      <c r="A266" s="86"/>
      <c r="B266" s="42" t="s">
        <v>408</v>
      </c>
      <c r="C266" s="51" t="s">
        <v>927</v>
      </c>
      <c r="D266" s="40"/>
    </row>
    <row r="267" spans="1:4" s="38" customFormat="1" ht="12.75" customHeight="1" hidden="1">
      <c r="A267" s="86"/>
      <c r="B267" s="42" t="s">
        <v>408</v>
      </c>
      <c r="C267" s="51" t="s">
        <v>928</v>
      </c>
      <c r="D267" s="40"/>
    </row>
    <row r="268" spans="1:4" s="38" customFormat="1" ht="12.75" customHeight="1" hidden="1">
      <c r="A268" s="86"/>
      <c r="B268" s="42" t="s">
        <v>409</v>
      </c>
      <c r="C268" s="51" t="s">
        <v>559</v>
      </c>
      <c r="D268" s="40"/>
    </row>
    <row r="269" spans="1:4" s="38" customFormat="1" ht="12.75" customHeight="1" hidden="1">
      <c r="A269" s="86"/>
      <c r="B269" s="42" t="s">
        <v>409</v>
      </c>
      <c r="C269" s="51" t="s">
        <v>560</v>
      </c>
      <c r="D269" s="40"/>
    </row>
    <row r="270" spans="1:4" s="38" customFormat="1" ht="12.75" customHeight="1" hidden="1">
      <c r="A270" s="86"/>
      <c r="B270" s="42" t="s">
        <v>409</v>
      </c>
      <c r="C270" s="51" t="s">
        <v>303</v>
      </c>
      <c r="D270" s="40"/>
    </row>
    <row r="271" spans="1:4" s="38" customFormat="1" ht="12.75" customHeight="1" hidden="1">
      <c r="A271" s="86"/>
      <c r="B271" s="42" t="s">
        <v>409</v>
      </c>
      <c r="C271" s="51" t="s">
        <v>304</v>
      </c>
      <c r="D271" s="40"/>
    </row>
    <row r="272" spans="1:4" s="38" customFormat="1" ht="12.75" customHeight="1" hidden="1">
      <c r="A272" s="86"/>
      <c r="B272" s="42" t="s">
        <v>409</v>
      </c>
      <c r="C272" s="51" t="s">
        <v>90</v>
      </c>
      <c r="D272" s="40"/>
    </row>
    <row r="273" spans="1:4" s="38" customFormat="1" ht="12.75" customHeight="1" hidden="1">
      <c r="A273" s="86"/>
      <c r="B273" s="42" t="s">
        <v>409</v>
      </c>
      <c r="C273" s="51" t="s">
        <v>318</v>
      </c>
      <c r="D273" s="40"/>
    </row>
    <row r="274" spans="1:4" s="38" customFormat="1" ht="12.75" customHeight="1" hidden="1">
      <c r="A274" s="86"/>
      <c r="B274" s="42" t="s">
        <v>410</v>
      </c>
      <c r="C274" s="51" t="s">
        <v>561</v>
      </c>
      <c r="D274" s="40"/>
    </row>
    <row r="275" spans="1:4" s="38" customFormat="1" ht="12.75" customHeight="1" hidden="1">
      <c r="A275" s="86"/>
      <c r="B275" s="42" t="s">
        <v>410</v>
      </c>
      <c r="C275" s="51" t="s">
        <v>305</v>
      </c>
      <c r="D275" s="40"/>
    </row>
    <row r="276" spans="1:4" s="38" customFormat="1" ht="12.75" customHeight="1" hidden="1">
      <c r="A276" s="86"/>
      <c r="B276" s="42" t="s">
        <v>410</v>
      </c>
      <c r="C276" s="51" t="s">
        <v>306</v>
      </c>
      <c r="D276" s="40"/>
    </row>
    <row r="277" spans="1:4" s="38" customFormat="1" ht="12.75" customHeight="1" hidden="1">
      <c r="A277" s="86"/>
      <c r="B277" s="42" t="s">
        <v>410</v>
      </c>
      <c r="C277" s="51" t="s">
        <v>688</v>
      </c>
      <c r="D277" s="40"/>
    </row>
    <row r="278" spans="1:4" s="38" customFormat="1" ht="12.75" customHeight="1" hidden="1">
      <c r="A278" s="86"/>
      <c r="B278" s="42" t="s">
        <v>410</v>
      </c>
      <c r="C278" s="51" t="s">
        <v>689</v>
      </c>
      <c r="D278" s="40"/>
    </row>
    <row r="279" spans="1:4" s="38" customFormat="1" ht="12.75" customHeight="1" hidden="1">
      <c r="A279" s="86"/>
      <c r="B279" s="42" t="s">
        <v>410</v>
      </c>
      <c r="C279" s="51" t="s">
        <v>91</v>
      </c>
      <c r="D279" s="40"/>
    </row>
    <row r="280" spans="1:4" s="38" customFormat="1" ht="12.75" customHeight="1" hidden="1">
      <c r="A280" s="86"/>
      <c r="B280" s="42" t="s">
        <v>410</v>
      </c>
      <c r="C280" s="51" t="s">
        <v>92</v>
      </c>
      <c r="D280" s="40"/>
    </row>
    <row r="281" spans="1:4" s="38" customFormat="1" ht="12.75" customHeight="1" hidden="1">
      <c r="A281" s="86"/>
      <c r="B281" s="42" t="s">
        <v>532</v>
      </c>
      <c r="C281" s="51" t="s">
        <v>690</v>
      </c>
      <c r="D281" s="40"/>
    </row>
    <row r="282" spans="1:4" s="38" customFormat="1" ht="12.75" customHeight="1" hidden="1">
      <c r="A282" s="86"/>
      <c r="B282" s="42" t="s">
        <v>532</v>
      </c>
      <c r="C282" s="51" t="s">
        <v>307</v>
      </c>
      <c r="D282" s="40"/>
    </row>
    <row r="283" spans="1:4" s="38" customFormat="1" ht="12.75" customHeight="1" hidden="1">
      <c r="A283" s="86"/>
      <c r="B283" s="42" t="s">
        <v>532</v>
      </c>
      <c r="C283" s="51" t="s">
        <v>308</v>
      </c>
      <c r="D283" s="40"/>
    </row>
    <row r="284" spans="1:4" s="38" customFormat="1" ht="12.75" customHeight="1" hidden="1">
      <c r="A284" s="86"/>
      <c r="B284" s="42" t="s">
        <v>532</v>
      </c>
      <c r="C284" s="51" t="s">
        <v>691</v>
      </c>
      <c r="D284" s="40"/>
    </row>
    <row r="285" spans="1:4" s="38" customFormat="1" ht="12.75" customHeight="1" hidden="1">
      <c r="A285" s="86"/>
      <c r="B285" s="42" t="s">
        <v>532</v>
      </c>
      <c r="C285" s="51" t="s">
        <v>692</v>
      </c>
      <c r="D285" s="40"/>
    </row>
    <row r="286" spans="1:4" s="38" customFormat="1" ht="12.75" customHeight="1" hidden="1">
      <c r="A286" s="86"/>
      <c r="B286" s="42" t="s">
        <v>532</v>
      </c>
      <c r="C286" s="51" t="s">
        <v>693</v>
      </c>
      <c r="D286" s="40"/>
    </row>
    <row r="287" spans="1:4" s="38" customFormat="1" ht="12.75" customHeight="1" hidden="1">
      <c r="A287" s="86"/>
      <c r="B287" s="42" t="s">
        <v>532</v>
      </c>
      <c r="C287" s="51" t="s">
        <v>694</v>
      </c>
      <c r="D287" s="40"/>
    </row>
    <row r="288" spans="1:4" s="38" customFormat="1" ht="12.75" customHeight="1" hidden="1">
      <c r="A288" s="86"/>
      <c r="B288" s="42" t="s">
        <v>532</v>
      </c>
      <c r="C288" s="51" t="s">
        <v>695</v>
      </c>
      <c r="D288" s="40"/>
    </row>
    <row r="289" spans="1:4" s="38" customFormat="1" ht="12.75" customHeight="1" hidden="1">
      <c r="A289" s="86"/>
      <c r="B289" s="42" t="s">
        <v>532</v>
      </c>
      <c r="C289" s="51" t="s">
        <v>696</v>
      </c>
      <c r="D289" s="40"/>
    </row>
    <row r="290" spans="1:4" s="38" customFormat="1" ht="12.75" customHeight="1" hidden="1">
      <c r="A290" s="86"/>
      <c r="B290" s="42" t="s">
        <v>341</v>
      </c>
      <c r="C290" s="51" t="s">
        <v>697</v>
      </c>
      <c r="D290" s="40"/>
    </row>
    <row r="291" spans="1:4" s="38" customFormat="1" ht="12.75" customHeight="1" hidden="1">
      <c r="A291" s="86"/>
      <c r="B291" s="42" t="s">
        <v>341</v>
      </c>
      <c r="C291" s="51" t="s">
        <v>698</v>
      </c>
      <c r="D291" s="40"/>
    </row>
    <row r="292" spans="1:4" s="38" customFormat="1" ht="12.75" customHeight="1" hidden="1">
      <c r="A292" s="86"/>
      <c r="B292" s="42" t="s">
        <v>341</v>
      </c>
      <c r="C292" s="51" t="s">
        <v>699</v>
      </c>
      <c r="D292" s="40"/>
    </row>
    <row r="293" spans="1:4" s="38" customFormat="1" ht="12.75" customHeight="1" hidden="1">
      <c r="A293" s="86"/>
      <c r="B293" s="42" t="s">
        <v>341</v>
      </c>
      <c r="C293" s="51" t="s">
        <v>309</v>
      </c>
      <c r="D293" s="40"/>
    </row>
    <row r="294" spans="1:4" s="38" customFormat="1" ht="12.75" customHeight="1" hidden="1">
      <c r="A294" s="86"/>
      <c r="B294" s="42" t="s">
        <v>341</v>
      </c>
      <c r="C294" s="51" t="s">
        <v>700</v>
      </c>
      <c r="D294" s="40"/>
    </row>
    <row r="295" spans="1:4" s="38" customFormat="1" ht="12.75" customHeight="1" hidden="1">
      <c r="A295" s="86"/>
      <c r="B295" s="42" t="s">
        <v>341</v>
      </c>
      <c r="C295" s="51" t="s">
        <v>310</v>
      </c>
      <c r="D295" s="40"/>
    </row>
    <row r="296" spans="1:4" s="38" customFormat="1" ht="12.75" customHeight="1" hidden="1">
      <c r="A296" s="86"/>
      <c r="B296" s="42" t="s">
        <v>341</v>
      </c>
      <c r="C296" s="51" t="s">
        <v>311</v>
      </c>
      <c r="D296" s="40"/>
    </row>
    <row r="297" spans="1:4" s="38" customFormat="1" ht="12.75" customHeight="1" hidden="1">
      <c r="A297" s="86"/>
      <c r="B297" s="42" t="s">
        <v>341</v>
      </c>
      <c r="C297" s="51" t="s">
        <v>701</v>
      </c>
      <c r="D297" s="40"/>
    </row>
    <row r="298" spans="1:4" s="38" customFormat="1" ht="12.75" customHeight="1" hidden="1">
      <c r="A298" s="86"/>
      <c r="B298" s="42" t="s">
        <v>341</v>
      </c>
      <c r="C298" s="51" t="s">
        <v>702</v>
      </c>
      <c r="D298" s="40"/>
    </row>
    <row r="299" spans="1:4" s="38" customFormat="1" ht="12.75" customHeight="1" hidden="1">
      <c r="A299" s="86"/>
      <c r="B299" s="42" t="s">
        <v>341</v>
      </c>
      <c r="C299" s="51" t="s">
        <v>703</v>
      </c>
      <c r="D299" s="40"/>
    </row>
    <row r="300" spans="1:4" s="38" customFormat="1" ht="12.75" customHeight="1" hidden="1">
      <c r="A300" s="86"/>
      <c r="B300" s="42" t="s">
        <v>341</v>
      </c>
      <c r="C300" s="51" t="s">
        <v>704</v>
      </c>
      <c r="D300" s="40"/>
    </row>
    <row r="301" spans="1:4" s="38" customFormat="1" ht="12.75" customHeight="1" hidden="1">
      <c r="A301" s="86"/>
      <c r="B301" s="42" t="s">
        <v>341</v>
      </c>
      <c r="C301" s="51" t="s">
        <v>242</v>
      </c>
      <c r="D301" s="40"/>
    </row>
    <row r="302" spans="1:4" s="38" customFormat="1" ht="12.75" customHeight="1" hidden="1">
      <c r="A302" s="86"/>
      <c r="B302" s="42" t="s">
        <v>341</v>
      </c>
      <c r="C302" s="51" t="s">
        <v>929</v>
      </c>
      <c r="D302" s="40"/>
    </row>
    <row r="303" spans="1:4" s="38" customFormat="1" ht="12.75" customHeight="1" hidden="1">
      <c r="A303" s="86"/>
      <c r="B303" s="42" t="s">
        <v>411</v>
      </c>
      <c r="C303" s="51" t="s">
        <v>243</v>
      </c>
      <c r="D303" s="40"/>
    </row>
    <row r="304" spans="1:4" s="38" customFormat="1" ht="12.75" customHeight="1" hidden="1">
      <c r="A304" s="86"/>
      <c r="B304" s="42" t="s">
        <v>411</v>
      </c>
      <c r="C304" s="51" t="s">
        <v>244</v>
      </c>
      <c r="D304" s="40"/>
    </row>
    <row r="305" spans="1:4" s="38" customFormat="1" ht="12.75" customHeight="1" hidden="1">
      <c r="A305" s="86"/>
      <c r="B305" s="42" t="s">
        <v>411</v>
      </c>
      <c r="C305" s="51" t="s">
        <v>245</v>
      </c>
      <c r="D305" s="40"/>
    </row>
    <row r="306" spans="1:4" s="38" customFormat="1" ht="12.75" customHeight="1" hidden="1">
      <c r="A306" s="86"/>
      <c r="B306" s="42" t="s">
        <v>411</v>
      </c>
      <c r="C306" s="51" t="s">
        <v>246</v>
      </c>
      <c r="D306" s="40"/>
    </row>
    <row r="307" spans="1:4" s="38" customFormat="1" ht="12.75" customHeight="1" hidden="1">
      <c r="A307" s="86"/>
      <c r="B307" s="42" t="s">
        <v>411</v>
      </c>
      <c r="C307" s="51" t="s">
        <v>247</v>
      </c>
      <c r="D307" s="40"/>
    </row>
    <row r="308" spans="1:4" s="38" customFormat="1" ht="12.75" customHeight="1" hidden="1">
      <c r="A308" s="86"/>
      <c r="B308" s="42" t="s">
        <v>411</v>
      </c>
      <c r="C308" s="50" t="s">
        <v>248</v>
      </c>
      <c r="D308" s="40"/>
    </row>
    <row r="309" spans="1:4" s="38" customFormat="1" ht="12.75" customHeight="1" hidden="1">
      <c r="A309" s="86"/>
      <c r="B309" s="42" t="s">
        <v>411</v>
      </c>
      <c r="C309" s="50" t="s">
        <v>249</v>
      </c>
      <c r="D309" s="40"/>
    </row>
    <row r="310" spans="1:4" s="38" customFormat="1" ht="12.75" customHeight="1" hidden="1">
      <c r="A310" s="86"/>
      <c r="B310" s="42" t="s">
        <v>411</v>
      </c>
      <c r="C310" s="50" t="s">
        <v>250</v>
      </c>
      <c r="D310" s="40"/>
    </row>
    <row r="311" spans="1:4" s="38" customFormat="1" ht="12.75" customHeight="1" hidden="1">
      <c r="A311" s="86"/>
      <c r="B311" s="42" t="s">
        <v>411</v>
      </c>
      <c r="C311" s="50" t="s">
        <v>251</v>
      </c>
      <c r="D311" s="40"/>
    </row>
    <row r="312" spans="1:4" s="38" customFormat="1" ht="12.75" customHeight="1" hidden="1">
      <c r="A312" s="86"/>
      <c r="B312" s="42" t="s">
        <v>411</v>
      </c>
      <c r="C312" s="50" t="s">
        <v>252</v>
      </c>
      <c r="D312" s="40"/>
    </row>
    <row r="313" spans="1:4" s="38" customFormat="1" ht="12.75" customHeight="1" hidden="1">
      <c r="A313" s="86"/>
      <c r="B313" s="42" t="s">
        <v>411</v>
      </c>
      <c r="C313" s="50" t="s">
        <v>253</v>
      </c>
      <c r="D313" s="40"/>
    </row>
    <row r="314" spans="1:4" s="38" customFormat="1" ht="12.75" customHeight="1" hidden="1">
      <c r="A314" s="86"/>
      <c r="B314" s="42" t="s">
        <v>411</v>
      </c>
      <c r="C314" s="50" t="s">
        <v>254</v>
      </c>
      <c r="D314" s="40"/>
    </row>
    <row r="315" spans="1:4" s="38" customFormat="1" ht="12.75" customHeight="1" hidden="1">
      <c r="A315" s="86"/>
      <c r="B315" s="42" t="s">
        <v>411</v>
      </c>
      <c r="C315" s="50" t="s">
        <v>255</v>
      </c>
      <c r="D315" s="40"/>
    </row>
    <row r="316" spans="1:4" s="38" customFormat="1" ht="12.75" customHeight="1" hidden="1">
      <c r="A316" s="86"/>
      <c r="B316" s="42" t="s">
        <v>411</v>
      </c>
      <c r="C316" s="50" t="s">
        <v>256</v>
      </c>
      <c r="D316" s="40"/>
    </row>
    <row r="317" spans="1:4" s="38" customFormat="1" ht="12.75" customHeight="1" hidden="1">
      <c r="A317" s="86"/>
      <c r="B317" s="42" t="s">
        <v>411</v>
      </c>
      <c r="C317" s="50" t="s">
        <v>257</v>
      </c>
      <c r="D317" s="40"/>
    </row>
    <row r="318" spans="1:4" s="38" customFormat="1" ht="12.75" customHeight="1" hidden="1">
      <c r="A318" s="86"/>
      <c r="B318" s="42" t="s">
        <v>411</v>
      </c>
      <c r="C318" s="50" t="s">
        <v>258</v>
      </c>
      <c r="D318" s="40"/>
    </row>
    <row r="319" spans="1:4" s="38" customFormat="1" ht="12.75" customHeight="1" hidden="1">
      <c r="A319" s="86"/>
      <c r="B319" s="42" t="s">
        <v>411</v>
      </c>
      <c r="C319" s="50" t="s">
        <v>259</v>
      </c>
      <c r="D319" s="40"/>
    </row>
    <row r="320" spans="1:4" s="38" customFormat="1" ht="12.75" customHeight="1" hidden="1">
      <c r="A320" s="86"/>
      <c r="B320" s="42" t="s">
        <v>412</v>
      </c>
      <c r="C320" s="51" t="s">
        <v>260</v>
      </c>
      <c r="D320" s="40"/>
    </row>
    <row r="321" spans="1:4" s="38" customFormat="1" ht="12.75" customHeight="1" hidden="1">
      <c r="A321" s="86"/>
      <c r="B321" s="42" t="s">
        <v>412</v>
      </c>
      <c r="C321" s="51" t="s">
        <v>152</v>
      </c>
      <c r="D321" s="40"/>
    </row>
    <row r="322" spans="1:3" s="38" customFormat="1" ht="12.75" customHeight="1" hidden="1">
      <c r="A322" s="86"/>
      <c r="B322" s="42" t="s">
        <v>412</v>
      </c>
      <c r="C322" s="51" t="s">
        <v>153</v>
      </c>
    </row>
    <row r="323" spans="1:3" s="38" customFormat="1" ht="12.75" customHeight="1" hidden="1">
      <c r="A323" s="86"/>
      <c r="B323" s="42" t="s">
        <v>412</v>
      </c>
      <c r="C323" s="51" t="s">
        <v>562</v>
      </c>
    </row>
    <row r="324" spans="1:3" s="38" customFormat="1" ht="12.75" customHeight="1" hidden="1">
      <c r="A324" s="86"/>
      <c r="B324" s="42" t="s">
        <v>413</v>
      </c>
      <c r="C324" s="51" t="s">
        <v>563</v>
      </c>
    </row>
    <row r="325" spans="1:3" s="38" customFormat="1" ht="12.75" customHeight="1" hidden="1">
      <c r="A325" s="86"/>
      <c r="B325" s="42" t="s">
        <v>413</v>
      </c>
      <c r="C325" s="51" t="s">
        <v>154</v>
      </c>
    </row>
    <row r="326" spans="1:3" s="38" customFormat="1" ht="12.75" customHeight="1" hidden="1">
      <c r="A326" s="86"/>
      <c r="B326" s="42" t="s">
        <v>342</v>
      </c>
      <c r="C326" s="51" t="s">
        <v>155</v>
      </c>
    </row>
    <row r="327" spans="1:6" ht="12.75" customHeight="1" hidden="1">
      <c r="A327" s="86"/>
      <c r="B327" s="42" t="s">
        <v>342</v>
      </c>
      <c r="C327" s="51" t="s">
        <v>156</v>
      </c>
      <c r="F327" s="38"/>
    </row>
    <row r="328" spans="1:6" ht="12.75" customHeight="1" hidden="1">
      <c r="A328" s="86"/>
      <c r="B328" s="42" t="s">
        <v>342</v>
      </c>
      <c r="C328" s="51" t="s">
        <v>157</v>
      </c>
      <c r="F328" s="38"/>
    </row>
    <row r="329" spans="1:6" ht="12.75" customHeight="1" hidden="1">
      <c r="A329" s="86"/>
      <c r="B329" s="42" t="s">
        <v>342</v>
      </c>
      <c r="C329" s="51" t="s">
        <v>158</v>
      </c>
      <c r="F329" s="38"/>
    </row>
    <row r="330" spans="1:6" ht="12.75" customHeight="1" hidden="1">
      <c r="A330" s="86"/>
      <c r="B330" s="42" t="s">
        <v>342</v>
      </c>
      <c r="C330" s="51" t="s">
        <v>159</v>
      </c>
      <c r="F330" s="38"/>
    </row>
    <row r="331" spans="1:6" ht="12.75" customHeight="1" hidden="1">
      <c r="A331" s="86"/>
      <c r="B331" s="42" t="s">
        <v>342</v>
      </c>
      <c r="C331" s="51" t="s">
        <v>160</v>
      </c>
      <c r="F331" s="38"/>
    </row>
    <row r="332" spans="1:6" ht="12.75" hidden="1">
      <c r="A332" s="86"/>
      <c r="B332" s="42" t="s">
        <v>342</v>
      </c>
      <c r="C332" s="51" t="s">
        <v>161</v>
      </c>
      <c r="F332" s="38"/>
    </row>
    <row r="333" spans="1:6" ht="12.75" hidden="1">
      <c r="A333" s="86"/>
      <c r="B333" s="42" t="s">
        <v>342</v>
      </c>
      <c r="C333" s="51" t="s">
        <v>162</v>
      </c>
      <c r="F333" s="38"/>
    </row>
    <row r="334" spans="1:6" ht="12.75" hidden="1">
      <c r="A334" s="86"/>
      <c r="B334" s="42" t="s">
        <v>342</v>
      </c>
      <c r="C334" s="51" t="s">
        <v>163</v>
      </c>
      <c r="F334" s="38"/>
    </row>
    <row r="335" spans="1:6" ht="12.75" hidden="1">
      <c r="A335" s="86"/>
      <c r="B335" s="42" t="s">
        <v>342</v>
      </c>
      <c r="C335" s="51" t="s">
        <v>164</v>
      </c>
      <c r="F335" s="38"/>
    </row>
    <row r="336" spans="1:6" ht="12.75" hidden="1">
      <c r="A336" s="86"/>
      <c r="B336" s="42" t="s">
        <v>342</v>
      </c>
      <c r="C336" s="51" t="s">
        <v>165</v>
      </c>
      <c r="F336" s="38"/>
    </row>
    <row r="337" spans="1:6" ht="12.75" hidden="1">
      <c r="A337" s="86"/>
      <c r="B337" s="42" t="s">
        <v>342</v>
      </c>
      <c r="C337" s="51" t="s">
        <v>166</v>
      </c>
      <c r="F337" s="38"/>
    </row>
    <row r="338" spans="1:6" ht="12.75" hidden="1">
      <c r="A338" s="86"/>
      <c r="B338" s="42" t="s">
        <v>342</v>
      </c>
      <c r="C338" s="51" t="s">
        <v>167</v>
      </c>
      <c r="F338" s="38"/>
    </row>
    <row r="339" spans="1:3" ht="12.75" hidden="1">
      <c r="A339" s="86"/>
      <c r="B339" s="42" t="s">
        <v>342</v>
      </c>
      <c r="C339" s="51" t="s">
        <v>168</v>
      </c>
    </row>
    <row r="340" spans="1:3" ht="12.75" hidden="1">
      <c r="A340" s="86"/>
      <c r="B340" s="42" t="s">
        <v>342</v>
      </c>
      <c r="C340" s="51" t="s">
        <v>169</v>
      </c>
    </row>
    <row r="341" spans="1:3" ht="12.75" hidden="1">
      <c r="A341" s="86"/>
      <c r="B341" s="42" t="s">
        <v>342</v>
      </c>
      <c r="C341" s="51" t="s">
        <v>170</v>
      </c>
    </row>
    <row r="342" spans="1:3" ht="12.75" hidden="1">
      <c r="A342" s="86"/>
      <c r="B342" s="42" t="s">
        <v>342</v>
      </c>
      <c r="C342" s="51" t="s">
        <v>172</v>
      </c>
    </row>
    <row r="343" spans="1:3" ht="12.75" hidden="1">
      <c r="A343" s="86"/>
      <c r="B343" s="42" t="s">
        <v>342</v>
      </c>
      <c r="C343" s="51" t="s">
        <v>173</v>
      </c>
    </row>
    <row r="344" spans="1:3" ht="12.75" hidden="1">
      <c r="A344" s="86"/>
      <c r="B344" s="42" t="s">
        <v>342</v>
      </c>
      <c r="C344" s="51" t="s">
        <v>174</v>
      </c>
    </row>
    <row r="345" spans="1:3" ht="12.75" hidden="1">
      <c r="A345" s="86"/>
      <c r="B345" s="42" t="s">
        <v>342</v>
      </c>
      <c r="C345" s="51" t="s">
        <v>175</v>
      </c>
    </row>
    <row r="346" spans="1:3" ht="12.75" hidden="1">
      <c r="A346" s="86"/>
      <c r="B346" s="42" t="s">
        <v>342</v>
      </c>
      <c r="C346" s="51" t="s">
        <v>176</v>
      </c>
    </row>
    <row r="347" spans="1:3" ht="12.75" hidden="1">
      <c r="A347" s="86"/>
      <c r="B347" s="42" t="s">
        <v>342</v>
      </c>
      <c r="C347" s="51" t="s">
        <v>177</v>
      </c>
    </row>
    <row r="348" spans="1:3" ht="12.75" hidden="1">
      <c r="A348" s="86"/>
      <c r="B348" s="42" t="s">
        <v>342</v>
      </c>
      <c r="C348" s="51" t="s">
        <v>178</v>
      </c>
    </row>
    <row r="349" spans="1:3" ht="12.75" hidden="1">
      <c r="A349" s="86"/>
      <c r="B349" s="42" t="s">
        <v>342</v>
      </c>
      <c r="C349" s="51" t="s">
        <v>564</v>
      </c>
    </row>
    <row r="350" spans="1:3" ht="12.75" hidden="1">
      <c r="A350" s="86"/>
      <c r="B350" s="42" t="s">
        <v>342</v>
      </c>
      <c r="C350" s="51" t="s">
        <v>179</v>
      </c>
    </row>
    <row r="351" spans="1:3" ht="12.75" hidden="1">
      <c r="A351" s="86"/>
      <c r="B351" s="42" t="s">
        <v>342</v>
      </c>
      <c r="C351" s="51" t="s">
        <v>180</v>
      </c>
    </row>
    <row r="352" spans="1:3" ht="12.75" hidden="1">
      <c r="A352" s="86"/>
      <c r="B352" s="42" t="s">
        <v>342</v>
      </c>
      <c r="C352" s="51" t="s">
        <v>228</v>
      </c>
    </row>
    <row r="353" spans="1:3" ht="12.75" hidden="1">
      <c r="A353" s="86"/>
      <c r="B353" s="42" t="s">
        <v>342</v>
      </c>
      <c r="C353" s="51" t="s">
        <v>229</v>
      </c>
    </row>
    <row r="354" spans="1:3" ht="12.75" hidden="1">
      <c r="A354" s="86"/>
      <c r="B354" s="42" t="s">
        <v>342</v>
      </c>
      <c r="C354" s="51" t="s">
        <v>230</v>
      </c>
    </row>
    <row r="355" spans="1:3" ht="12.75" hidden="1">
      <c r="A355" s="86"/>
      <c r="B355" s="42" t="s">
        <v>342</v>
      </c>
      <c r="C355" s="51" t="s">
        <v>231</v>
      </c>
    </row>
    <row r="356" spans="1:3" ht="12.75" hidden="1">
      <c r="A356" s="86"/>
      <c r="B356" s="42" t="s">
        <v>342</v>
      </c>
      <c r="C356" s="51" t="s">
        <v>232</v>
      </c>
    </row>
    <row r="357" spans="1:3" ht="12.75" hidden="1">
      <c r="A357" s="86"/>
      <c r="B357" s="42" t="s">
        <v>342</v>
      </c>
      <c r="C357" s="51" t="s">
        <v>233</v>
      </c>
    </row>
    <row r="358" spans="1:3" ht="12.75" hidden="1">
      <c r="A358" s="86"/>
      <c r="B358" s="42" t="s">
        <v>342</v>
      </c>
      <c r="C358" s="51" t="s">
        <v>234</v>
      </c>
    </row>
    <row r="359" spans="1:3" ht="12.75" hidden="1">
      <c r="A359" s="86"/>
      <c r="B359" s="42" t="s">
        <v>342</v>
      </c>
      <c r="C359" s="51" t="s">
        <v>235</v>
      </c>
    </row>
    <row r="360" spans="1:3" ht="12.75" hidden="1">
      <c r="A360" s="90"/>
      <c r="B360" s="42" t="s">
        <v>342</v>
      </c>
      <c r="C360" s="51" t="s">
        <v>236</v>
      </c>
    </row>
    <row r="361" spans="1:3" ht="12.75" hidden="1">
      <c r="A361" s="90"/>
      <c r="B361" s="42" t="s">
        <v>342</v>
      </c>
      <c r="C361" s="51" t="s">
        <v>237</v>
      </c>
    </row>
    <row r="362" spans="1:3" ht="12.75" hidden="1">
      <c r="A362" s="90"/>
      <c r="B362" s="42" t="s">
        <v>342</v>
      </c>
      <c r="C362" s="51" t="s">
        <v>238</v>
      </c>
    </row>
    <row r="363" spans="1:3" ht="12.75" hidden="1">
      <c r="A363" s="90"/>
      <c r="B363" s="42" t="s">
        <v>342</v>
      </c>
      <c r="C363" s="51" t="s">
        <v>608</v>
      </c>
    </row>
    <row r="364" spans="1:3" ht="12.75" hidden="1">
      <c r="A364" s="90"/>
      <c r="B364" s="42" t="s">
        <v>342</v>
      </c>
      <c r="C364" s="51" t="s">
        <v>609</v>
      </c>
    </row>
    <row r="365" spans="2:3" ht="12.75" hidden="1">
      <c r="B365" s="42" t="s">
        <v>342</v>
      </c>
      <c r="C365" s="51" t="s">
        <v>610</v>
      </c>
    </row>
    <row r="366" spans="2:3" ht="12.75" hidden="1">
      <c r="B366" s="42" t="s">
        <v>342</v>
      </c>
      <c r="C366" s="51" t="s">
        <v>611</v>
      </c>
    </row>
    <row r="367" spans="2:3" ht="12.75" hidden="1">
      <c r="B367" s="42" t="s">
        <v>342</v>
      </c>
      <c r="C367" s="51" t="s">
        <v>612</v>
      </c>
    </row>
    <row r="368" spans="2:3" ht="12.75" hidden="1">
      <c r="B368" s="42" t="s">
        <v>342</v>
      </c>
      <c r="C368" s="51" t="s">
        <v>613</v>
      </c>
    </row>
    <row r="369" spans="2:3" ht="12.75" hidden="1">
      <c r="B369" s="42" t="s">
        <v>342</v>
      </c>
      <c r="C369" s="51" t="s">
        <v>614</v>
      </c>
    </row>
    <row r="370" spans="2:3" ht="12.75" hidden="1">
      <c r="B370" s="42" t="s">
        <v>342</v>
      </c>
      <c r="C370" s="51" t="s">
        <v>615</v>
      </c>
    </row>
    <row r="371" spans="2:3" ht="12.75" hidden="1">
      <c r="B371" s="42" t="s">
        <v>342</v>
      </c>
      <c r="C371" s="51" t="s">
        <v>616</v>
      </c>
    </row>
    <row r="372" spans="2:3" ht="12.75" hidden="1">
      <c r="B372" s="42" t="s">
        <v>342</v>
      </c>
      <c r="C372" s="51" t="s">
        <v>617</v>
      </c>
    </row>
    <row r="373" spans="2:3" ht="12.75" hidden="1">
      <c r="B373" s="42" t="s">
        <v>342</v>
      </c>
      <c r="C373" s="51" t="s">
        <v>618</v>
      </c>
    </row>
    <row r="374" spans="2:3" ht="12.75" hidden="1">
      <c r="B374" s="52" t="s">
        <v>342</v>
      </c>
      <c r="C374" s="51" t="s">
        <v>619</v>
      </c>
    </row>
    <row r="375" spans="2:3" ht="12.75" hidden="1">
      <c r="B375" s="52" t="s">
        <v>342</v>
      </c>
      <c r="C375" s="51" t="s">
        <v>565</v>
      </c>
    </row>
    <row r="376" spans="2:3" ht="12.75" hidden="1">
      <c r="B376" s="52" t="s">
        <v>342</v>
      </c>
      <c r="C376" s="51" t="s">
        <v>566</v>
      </c>
    </row>
    <row r="377" spans="2:3" ht="12.75" hidden="1">
      <c r="B377" s="52">
        <v>30</v>
      </c>
      <c r="C377" s="51" t="s">
        <v>981</v>
      </c>
    </row>
    <row r="378" spans="2:3" ht="12.75" hidden="1">
      <c r="B378" s="52" t="s">
        <v>342</v>
      </c>
      <c r="C378" s="51" t="s">
        <v>567</v>
      </c>
    </row>
    <row r="379" spans="2:3" ht="12.75" hidden="1">
      <c r="B379" s="52" t="s">
        <v>342</v>
      </c>
      <c r="C379" s="51" t="s">
        <v>132</v>
      </c>
    </row>
    <row r="380" spans="2:3" ht="12.75" hidden="1">
      <c r="B380" s="52" t="s">
        <v>343</v>
      </c>
      <c r="C380" s="51" t="s">
        <v>620</v>
      </c>
    </row>
    <row r="381" ht="12.75" hidden="1"/>
    <row r="382" ht="12.75" hidden="1">
      <c r="A382" s="38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D26" sqref="D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3" t="s">
        <v>72</v>
      </c>
      <c r="B1" s="54"/>
    </row>
    <row r="2" spans="1:5" ht="12.75">
      <c r="A2" s="53" t="s">
        <v>400</v>
      </c>
      <c r="B2" s="54"/>
      <c r="E2" s="55" t="s">
        <v>918</v>
      </c>
    </row>
    <row r="3" spans="1:4" ht="12.75">
      <c r="A3" s="53" t="s">
        <v>474</v>
      </c>
      <c r="B3" s="54"/>
      <c r="D3" s="55"/>
    </row>
    <row r="4" spans="1:2" ht="12.75">
      <c r="A4" s="53"/>
      <c r="B4" s="54"/>
    </row>
    <row r="5" spans="1:3" ht="15">
      <c r="A5" s="53"/>
      <c r="C5" s="56" t="s">
        <v>1834</v>
      </c>
    </row>
    <row r="6" spans="1:3" ht="12.75">
      <c r="A6" s="53"/>
      <c r="B6" s="54"/>
      <c r="C6" s="57"/>
    </row>
    <row r="7" spans="1:2" ht="12.75">
      <c r="A7" s="11" t="str">
        <f>"ФИЛИЈАЛА:   "&amp;Filijala</f>
        <v>ФИЛИЈАЛА:   18 КРАЉЕВО</v>
      </c>
      <c r="B7" s="58"/>
    </row>
    <row r="8" spans="1:2" ht="12.75">
      <c r="A8" s="11" t="str">
        <f>"ЗДРАВСТВЕНА УСТАНОВА:  "&amp;ZU</f>
        <v>ЗДРАВСТВЕНА УСТАНОВА:  00218011 СП Б ВРЊАЧКА БАЊА</v>
      </c>
      <c r="B8" s="58"/>
    </row>
    <row r="9" spans="1:2" ht="12.75">
      <c r="A9" s="53"/>
      <c r="B9" s="58"/>
    </row>
    <row r="10" ht="13.5" thickBot="1">
      <c r="E10" s="47" t="s">
        <v>933</v>
      </c>
    </row>
    <row r="11" spans="1:5" ht="12.75">
      <c r="A11" s="586" t="s">
        <v>211</v>
      </c>
      <c r="B11" s="587"/>
      <c r="C11" s="59" t="s">
        <v>212</v>
      </c>
      <c r="D11" s="59" t="s">
        <v>226</v>
      </c>
      <c r="E11" s="60" t="s">
        <v>227</v>
      </c>
    </row>
    <row r="12" spans="1:5" ht="12.75">
      <c r="A12" s="61">
        <v>1</v>
      </c>
      <c r="B12" s="62">
        <v>2</v>
      </c>
      <c r="C12" s="62">
        <v>3</v>
      </c>
      <c r="D12" s="62">
        <v>4</v>
      </c>
      <c r="E12" s="63">
        <v>5</v>
      </c>
    </row>
    <row r="13" spans="1:5" ht="24" customHeight="1">
      <c r="A13" s="64" t="s">
        <v>71</v>
      </c>
      <c r="B13" s="65"/>
      <c r="C13" s="66" t="s">
        <v>1835</v>
      </c>
      <c r="D13" s="67">
        <f>D14+D15</f>
        <v>1249</v>
      </c>
      <c r="E13" s="68">
        <f>E14+E15</f>
        <v>1067</v>
      </c>
    </row>
    <row r="14" spans="1:5" ht="24" customHeight="1">
      <c r="A14" s="69"/>
      <c r="B14" s="70" t="s">
        <v>201</v>
      </c>
      <c r="C14" s="71" t="s">
        <v>213</v>
      </c>
      <c r="D14" s="72">
        <v>1249</v>
      </c>
      <c r="E14" s="73">
        <v>1067</v>
      </c>
    </row>
    <row r="15" spans="1:5" ht="24" customHeight="1">
      <c r="A15" s="69"/>
      <c r="B15" s="70" t="s">
        <v>202</v>
      </c>
      <c r="C15" s="71" t="s">
        <v>214</v>
      </c>
      <c r="D15" s="72"/>
      <c r="E15" s="73"/>
    </row>
    <row r="16" spans="1:5" ht="24" customHeight="1">
      <c r="A16" s="64" t="s">
        <v>203</v>
      </c>
      <c r="B16" s="65"/>
      <c r="C16" s="74" t="s">
        <v>1836</v>
      </c>
      <c r="D16" s="67">
        <f>D17+D18+D19</f>
        <v>112143</v>
      </c>
      <c r="E16" s="68">
        <f>E17+E18+E19</f>
        <v>103185</v>
      </c>
    </row>
    <row r="17" spans="1:5" ht="24" customHeight="1">
      <c r="A17" s="69"/>
      <c r="B17" s="70" t="s">
        <v>206</v>
      </c>
      <c r="C17" s="71" t="s">
        <v>215</v>
      </c>
      <c r="D17" s="72">
        <v>109232</v>
      </c>
      <c r="E17" s="73">
        <v>103137</v>
      </c>
    </row>
    <row r="18" spans="1:5" ht="24" customHeight="1">
      <c r="A18" s="69"/>
      <c r="B18" s="70" t="s">
        <v>207</v>
      </c>
      <c r="C18" s="71" t="s">
        <v>216</v>
      </c>
      <c r="D18" s="72">
        <v>11</v>
      </c>
      <c r="E18" s="73"/>
    </row>
    <row r="19" spans="1:5" ht="24" customHeight="1">
      <c r="A19" s="69"/>
      <c r="B19" s="70" t="s">
        <v>208</v>
      </c>
      <c r="C19" s="71" t="s">
        <v>217</v>
      </c>
      <c r="D19" s="72">
        <v>2900</v>
      </c>
      <c r="E19" s="73">
        <v>48</v>
      </c>
    </row>
    <row r="20" spans="1:5" ht="24" customHeight="1">
      <c r="A20" s="64" t="s">
        <v>204</v>
      </c>
      <c r="B20" s="65"/>
      <c r="C20" s="74" t="s">
        <v>1837</v>
      </c>
      <c r="D20" s="67">
        <f>D21+D22+D23</f>
        <v>111336</v>
      </c>
      <c r="E20" s="68">
        <f>E21+E22+E23</f>
        <v>102566</v>
      </c>
    </row>
    <row r="21" spans="1:5" ht="24" customHeight="1">
      <c r="A21" s="69"/>
      <c r="B21" s="70" t="s">
        <v>218</v>
      </c>
      <c r="C21" s="71" t="s">
        <v>219</v>
      </c>
      <c r="D21" s="72">
        <v>108427</v>
      </c>
      <c r="E21" s="73">
        <v>102518</v>
      </c>
    </row>
    <row r="22" spans="1:5" ht="24" customHeight="1">
      <c r="A22" s="69"/>
      <c r="B22" s="70" t="s">
        <v>220</v>
      </c>
      <c r="C22" s="71" t="s">
        <v>221</v>
      </c>
      <c r="D22" s="72">
        <v>9</v>
      </c>
      <c r="E22" s="73"/>
    </row>
    <row r="23" spans="1:5" ht="24" customHeight="1">
      <c r="A23" s="69"/>
      <c r="B23" s="70" t="s">
        <v>222</v>
      </c>
      <c r="C23" s="71" t="s">
        <v>223</v>
      </c>
      <c r="D23" s="72">
        <v>2900</v>
      </c>
      <c r="E23" s="73">
        <v>48</v>
      </c>
    </row>
    <row r="24" spans="1:6" ht="24" customHeight="1">
      <c r="A24" s="64" t="s">
        <v>205</v>
      </c>
      <c r="B24" s="65"/>
      <c r="C24" s="66" t="s">
        <v>1838</v>
      </c>
      <c r="D24" s="67">
        <f>D13+D16-D20</f>
        <v>2056</v>
      </c>
      <c r="E24" s="67">
        <f>E13+E16-E20</f>
        <v>1686</v>
      </c>
      <c r="F24" s="75"/>
    </row>
    <row r="25" spans="1:5" ht="24" customHeight="1">
      <c r="A25" s="69"/>
      <c r="B25" s="70" t="s">
        <v>209</v>
      </c>
      <c r="C25" s="71" t="s">
        <v>224</v>
      </c>
      <c r="D25" s="76">
        <v>2056</v>
      </c>
      <c r="E25" s="73">
        <v>1686</v>
      </c>
    </row>
    <row r="26" spans="1:5" ht="24" customHeight="1" thickBot="1">
      <c r="A26" s="77"/>
      <c r="B26" s="78" t="s">
        <v>210</v>
      </c>
      <c r="C26" s="79" t="s">
        <v>225</v>
      </c>
      <c r="D26" s="80"/>
      <c r="E26" s="81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view="pageBreakPreview" zoomScale="124" zoomScaleSheetLayoutView="124" zoomScalePageLayoutView="0" workbookViewId="0" topLeftCell="A4">
      <selection activeCell="D333" sqref="D333"/>
    </sheetView>
  </sheetViews>
  <sheetFormatPr defaultColWidth="9.140625" defaultRowHeight="12.75"/>
  <cols>
    <col min="1" max="1" width="9.140625" style="141" customWidth="1"/>
    <col min="2" max="2" width="7.8515625" style="140" customWidth="1"/>
    <col min="3" max="3" width="63.7109375" style="140" customWidth="1"/>
    <col min="4" max="4" width="15.7109375" style="140" customWidth="1"/>
    <col min="5" max="5" width="16.57421875" style="140" customWidth="1"/>
    <col min="6" max="6" width="15.8515625" style="140" customWidth="1"/>
    <col min="7" max="7" width="14.00390625" style="140" customWidth="1"/>
    <col min="8" max="8" width="18.28125" style="140" customWidth="1"/>
    <col min="9" max="16384" width="9.140625" style="140" customWidth="1"/>
  </cols>
  <sheetData>
    <row r="1" ht="12.75">
      <c r="A1" s="185" t="s">
        <v>72</v>
      </c>
    </row>
    <row r="2" ht="12.75">
      <c r="A2" s="185" t="s">
        <v>400</v>
      </c>
    </row>
    <row r="3" spans="1:6" ht="12.75">
      <c r="A3" s="185" t="s">
        <v>474</v>
      </c>
      <c r="D3" s="184"/>
      <c r="E3" s="184"/>
      <c r="F3" s="184" t="s">
        <v>931</v>
      </c>
    </row>
    <row r="5" ht="12.75"/>
    <row r="6" ht="9" customHeight="1"/>
    <row r="7" spans="1:5" ht="12.75">
      <c r="A7" s="166" t="str">
        <f>"ФИЛИЈАЛА:   "&amp;Filijala</f>
        <v>ФИЛИЈАЛА:   18 КРАЉЕВО</v>
      </c>
      <c r="B7" s="180"/>
      <c r="C7" s="176"/>
      <c r="D7" s="176"/>
      <c r="E7" s="176"/>
    </row>
    <row r="8" spans="1:5" ht="18.75" customHeight="1">
      <c r="A8" s="166" t="str">
        <f>"ЗДРАВСТВЕНА УСТАНОВА:  "&amp;ZU</f>
        <v>ЗДРАВСТВЕНА УСТАНОВА:  00218011 СП Б ВРЊАЧКА БАЊА</v>
      </c>
      <c r="B8" s="180"/>
      <c r="C8" s="176"/>
      <c r="D8" s="176"/>
      <c r="E8" s="176"/>
    </row>
    <row r="9" spans="1:5" ht="9.75" customHeight="1">
      <c r="A9" s="181"/>
      <c r="B9" s="180"/>
      <c r="C9" s="182"/>
      <c r="D9" s="183"/>
      <c r="E9" s="183"/>
    </row>
    <row r="10" spans="1:5" ht="7.5" customHeight="1">
      <c r="A10" s="181"/>
      <c r="B10" s="180"/>
      <c r="C10" s="182"/>
      <c r="D10" s="177"/>
      <c r="E10" s="177"/>
    </row>
    <row r="11" spans="1:5" ht="6" customHeight="1">
      <c r="A11" s="181"/>
      <c r="B11" s="180"/>
      <c r="C11" s="176"/>
      <c r="D11" s="176"/>
      <c r="E11" s="176"/>
    </row>
    <row r="12" spans="1:5" ht="1.5" customHeight="1">
      <c r="A12" s="177"/>
      <c r="B12" s="178"/>
      <c r="C12" s="177"/>
      <c r="D12" s="176"/>
      <c r="E12" s="176"/>
    </row>
    <row r="13" spans="1:5" ht="4.5" customHeight="1">
      <c r="A13" s="179"/>
      <c r="B13" s="178"/>
      <c r="C13" s="177"/>
      <c r="D13" s="176"/>
      <c r="E13" s="176"/>
    </row>
    <row r="14" spans="1:5" ht="18.75">
      <c r="A14" s="175" t="s">
        <v>930</v>
      </c>
      <c r="B14" s="175"/>
      <c r="C14" s="175"/>
      <c r="D14" s="175"/>
      <c r="E14" s="175"/>
    </row>
    <row r="15" spans="1:5" ht="19.5" customHeight="1">
      <c r="A15" s="174" t="s">
        <v>1816</v>
      </c>
      <c r="B15" s="173"/>
      <c r="C15" s="173"/>
      <c r="D15" s="173"/>
      <c r="E15" s="173"/>
    </row>
    <row r="16" ht="36" customHeight="1">
      <c r="A16" s="166" t="s">
        <v>442</v>
      </c>
    </row>
    <row r="17" spans="4:8" ht="18" customHeight="1" thickBot="1">
      <c r="D17" s="172"/>
      <c r="E17" s="172"/>
      <c r="H17" s="100" t="s">
        <v>933</v>
      </c>
    </row>
    <row r="18" spans="1:8" ht="24" customHeight="1">
      <c r="A18" s="599" t="s">
        <v>533</v>
      </c>
      <c r="B18" s="595" t="s">
        <v>534</v>
      </c>
      <c r="C18" s="595" t="s">
        <v>535</v>
      </c>
      <c r="D18" s="603" t="s">
        <v>977</v>
      </c>
      <c r="E18" s="603" t="s">
        <v>976</v>
      </c>
      <c r="F18" s="601" t="s">
        <v>975</v>
      </c>
      <c r="G18" s="552" t="s">
        <v>1002</v>
      </c>
      <c r="H18" s="560" t="s">
        <v>965</v>
      </c>
    </row>
    <row r="19" spans="1:8" ht="35.25" customHeight="1">
      <c r="A19" s="605"/>
      <c r="B19" s="591"/>
      <c r="C19" s="606"/>
      <c r="D19" s="604"/>
      <c r="E19" s="604"/>
      <c r="F19" s="593"/>
      <c r="G19" s="549"/>
      <c r="H19" s="550"/>
    </row>
    <row r="20" spans="1:8" ht="24.75" customHeight="1">
      <c r="A20" s="605"/>
      <c r="B20" s="591"/>
      <c r="C20" s="606"/>
      <c r="D20" s="604"/>
      <c r="E20" s="604"/>
      <c r="F20" s="593"/>
      <c r="G20" s="549"/>
      <c r="H20" s="550"/>
    </row>
    <row r="21" spans="1:8" ht="12.75">
      <c r="A21" s="157">
        <v>1</v>
      </c>
      <c r="B21" s="156">
        <v>2</v>
      </c>
      <c r="C21" s="156">
        <v>3</v>
      </c>
      <c r="D21" s="171">
        <v>4</v>
      </c>
      <c r="E21" s="171">
        <v>5</v>
      </c>
      <c r="F21" s="165" t="s">
        <v>738</v>
      </c>
      <c r="G21" s="214">
        <v>7</v>
      </c>
      <c r="H21" s="16" t="s">
        <v>1003</v>
      </c>
    </row>
    <row r="22" spans="1:8" ht="25.5">
      <c r="A22" s="170">
        <v>5001</v>
      </c>
      <c r="B22" s="156"/>
      <c r="C22" s="155" t="s">
        <v>974</v>
      </c>
      <c r="D22" s="169">
        <f>D23</f>
        <v>188</v>
      </c>
      <c r="E22" s="169">
        <f>E23</f>
        <v>0</v>
      </c>
      <c r="F22" s="154">
        <f aca="true" t="shared" si="0" ref="F22:F32">D22+E22</f>
        <v>188</v>
      </c>
      <c r="G22" s="215">
        <f>G23</f>
        <v>0</v>
      </c>
      <c r="H22" s="19">
        <f aca="true" t="shared" si="1" ref="H22:H32">F22+G22</f>
        <v>188</v>
      </c>
    </row>
    <row r="23" spans="1:8" ht="12.75">
      <c r="A23" s="170">
        <v>5002</v>
      </c>
      <c r="B23" s="156">
        <v>700000</v>
      </c>
      <c r="C23" s="155" t="s">
        <v>759</v>
      </c>
      <c r="D23" s="169">
        <f>D24+D29</f>
        <v>188</v>
      </c>
      <c r="E23" s="169">
        <f>E24+E29</f>
        <v>0</v>
      </c>
      <c r="F23" s="154">
        <f t="shared" si="0"/>
        <v>188</v>
      </c>
      <c r="G23" s="215">
        <f>G24+G29</f>
        <v>0</v>
      </c>
      <c r="H23" s="19">
        <f t="shared" si="1"/>
        <v>188</v>
      </c>
    </row>
    <row r="24" spans="1:8" ht="12.75" customHeight="1">
      <c r="A24" s="157">
        <v>5094</v>
      </c>
      <c r="B24" s="156">
        <v>770000</v>
      </c>
      <c r="C24" s="155" t="s">
        <v>771</v>
      </c>
      <c r="D24" s="169">
        <f>D25+D27</f>
        <v>0</v>
      </c>
      <c r="E24" s="169">
        <f>E25+E27</f>
        <v>0</v>
      </c>
      <c r="F24" s="154">
        <f t="shared" si="0"/>
        <v>0</v>
      </c>
      <c r="G24" s="215">
        <f>G25+G27</f>
        <v>0</v>
      </c>
      <c r="H24" s="19">
        <f t="shared" si="1"/>
        <v>0</v>
      </c>
    </row>
    <row r="25" spans="1:8" ht="12.75">
      <c r="A25" s="157">
        <v>5095</v>
      </c>
      <c r="B25" s="156">
        <v>771000</v>
      </c>
      <c r="C25" s="155" t="s">
        <v>772</v>
      </c>
      <c r="D25" s="169">
        <f>D26</f>
        <v>0</v>
      </c>
      <c r="E25" s="169">
        <f>E26</f>
        <v>0</v>
      </c>
      <c r="F25" s="154">
        <f t="shared" si="0"/>
        <v>0</v>
      </c>
      <c r="G25" s="215">
        <f>G26</f>
        <v>0</v>
      </c>
      <c r="H25" s="19">
        <f t="shared" si="1"/>
        <v>0</v>
      </c>
    </row>
    <row r="26" spans="1:8" ht="12.75">
      <c r="A26" s="153">
        <v>5096</v>
      </c>
      <c r="B26" s="152">
        <v>771100</v>
      </c>
      <c r="C26" s="151" t="s">
        <v>654</v>
      </c>
      <c r="D26" s="168"/>
      <c r="E26" s="168"/>
      <c r="F26" s="154">
        <f t="shared" si="0"/>
        <v>0</v>
      </c>
      <c r="G26" s="216"/>
      <c r="H26" s="19">
        <f t="shared" si="1"/>
        <v>0</v>
      </c>
    </row>
    <row r="27" spans="1:8" ht="25.5">
      <c r="A27" s="157">
        <v>5097</v>
      </c>
      <c r="B27" s="156">
        <v>772000</v>
      </c>
      <c r="C27" s="155" t="s">
        <v>773</v>
      </c>
      <c r="D27" s="169">
        <f>D28</f>
        <v>0</v>
      </c>
      <c r="E27" s="169">
        <f>E28</f>
        <v>0</v>
      </c>
      <c r="F27" s="154">
        <f t="shared" si="0"/>
        <v>0</v>
      </c>
      <c r="G27" s="215">
        <f>G28</f>
        <v>0</v>
      </c>
      <c r="H27" s="19">
        <f t="shared" si="1"/>
        <v>0</v>
      </c>
    </row>
    <row r="28" spans="1:8" ht="12.75">
      <c r="A28" s="153">
        <v>5098</v>
      </c>
      <c r="B28" s="152">
        <v>772100</v>
      </c>
      <c r="C28" s="151" t="s">
        <v>655</v>
      </c>
      <c r="D28" s="168"/>
      <c r="E28" s="168"/>
      <c r="F28" s="154">
        <f t="shared" si="0"/>
        <v>0</v>
      </c>
      <c r="G28" s="216"/>
      <c r="H28" s="19">
        <f t="shared" si="1"/>
        <v>0</v>
      </c>
    </row>
    <row r="29" spans="1:8" ht="25.5">
      <c r="A29" s="157">
        <v>5099</v>
      </c>
      <c r="B29" s="156">
        <v>780000</v>
      </c>
      <c r="C29" s="155" t="s">
        <v>774</v>
      </c>
      <c r="D29" s="169">
        <f>D30</f>
        <v>188</v>
      </c>
      <c r="E29" s="169">
        <f>E30</f>
        <v>0</v>
      </c>
      <c r="F29" s="154">
        <f t="shared" si="0"/>
        <v>188</v>
      </c>
      <c r="G29" s="218"/>
      <c r="H29" s="19">
        <f t="shared" si="1"/>
        <v>188</v>
      </c>
    </row>
    <row r="30" spans="1:8" ht="25.5">
      <c r="A30" s="157">
        <v>5100</v>
      </c>
      <c r="B30" s="156">
        <v>781000</v>
      </c>
      <c r="C30" s="155" t="s">
        <v>775</v>
      </c>
      <c r="D30" s="169">
        <f>D31</f>
        <v>188</v>
      </c>
      <c r="E30" s="169">
        <f>E31</f>
        <v>0</v>
      </c>
      <c r="F30" s="154">
        <f t="shared" si="0"/>
        <v>188</v>
      </c>
      <c r="G30" s="218"/>
      <c r="H30" s="19">
        <f t="shared" si="1"/>
        <v>188</v>
      </c>
    </row>
    <row r="31" spans="1:8" ht="12.75">
      <c r="A31" s="153">
        <v>5101</v>
      </c>
      <c r="B31" s="152">
        <v>781100</v>
      </c>
      <c r="C31" s="151" t="s">
        <v>456</v>
      </c>
      <c r="D31" s="216">
        <v>188</v>
      </c>
      <c r="E31" s="216"/>
      <c r="F31" s="154">
        <f t="shared" si="0"/>
        <v>188</v>
      </c>
      <c r="G31" s="219"/>
      <c r="H31" s="19">
        <f t="shared" si="1"/>
        <v>188</v>
      </c>
    </row>
    <row r="32" spans="1:8" ht="13.5" thickBot="1">
      <c r="A32" s="148">
        <v>5171</v>
      </c>
      <c r="B32" s="147"/>
      <c r="C32" s="146" t="s">
        <v>973</v>
      </c>
      <c r="D32" s="167">
        <f>D22</f>
        <v>188</v>
      </c>
      <c r="E32" s="167">
        <f>E22</f>
        <v>0</v>
      </c>
      <c r="F32" s="145">
        <f t="shared" si="0"/>
        <v>188</v>
      </c>
      <c r="G32" s="217">
        <f>G22</f>
        <v>0</v>
      </c>
      <c r="H32" s="28">
        <f t="shared" si="1"/>
        <v>188</v>
      </c>
    </row>
    <row r="33" spans="1:5" ht="12.75">
      <c r="A33" s="143"/>
      <c r="B33" s="142"/>
      <c r="C33" s="142"/>
      <c r="D33" s="142"/>
      <c r="E33" s="142"/>
    </row>
    <row r="34" spans="1:5" ht="12.75">
      <c r="A34" s="143"/>
      <c r="B34" s="142"/>
      <c r="C34" s="142"/>
      <c r="D34" s="142"/>
      <c r="E34" s="142"/>
    </row>
    <row r="35" spans="1:5" ht="12.75">
      <c r="A35" s="166" t="s">
        <v>365</v>
      </c>
      <c r="B35" s="142"/>
      <c r="C35" s="142"/>
      <c r="D35" s="142"/>
      <c r="E35" s="142"/>
    </row>
    <row r="36" spans="1:5" ht="13.5" thickBot="1">
      <c r="A36" s="143"/>
      <c r="B36" s="142"/>
      <c r="C36" s="142"/>
      <c r="D36" s="142"/>
      <c r="E36" s="142"/>
    </row>
    <row r="37" spans="1:5" ht="19.5" customHeight="1">
      <c r="A37" s="599" t="s">
        <v>533</v>
      </c>
      <c r="B37" s="595" t="s">
        <v>534</v>
      </c>
      <c r="C37" s="595" t="s">
        <v>535</v>
      </c>
      <c r="D37" s="601" t="s">
        <v>972</v>
      </c>
      <c r="E37" s="596"/>
    </row>
    <row r="38" spans="1:5" ht="18" customHeight="1">
      <c r="A38" s="600"/>
      <c r="B38" s="592"/>
      <c r="C38" s="592"/>
      <c r="D38" s="594"/>
      <c r="E38" s="597"/>
    </row>
    <row r="39" spans="1:5" ht="23.25" customHeight="1">
      <c r="A39" s="600"/>
      <c r="B39" s="592"/>
      <c r="C39" s="592"/>
      <c r="D39" s="594"/>
      <c r="E39" s="597"/>
    </row>
    <row r="40" spans="1:5" ht="12.75">
      <c r="A40" s="157">
        <v>1</v>
      </c>
      <c r="B40" s="156">
        <v>2</v>
      </c>
      <c r="C40" s="156">
        <v>3</v>
      </c>
      <c r="D40" s="165">
        <v>4</v>
      </c>
      <c r="E40" s="164"/>
    </row>
    <row r="41" spans="1:5" ht="25.5">
      <c r="A41" s="157">
        <v>5172</v>
      </c>
      <c r="B41" s="156"/>
      <c r="C41" s="155" t="s">
        <v>803</v>
      </c>
      <c r="D41" s="154">
        <f>D42+D222</f>
        <v>174</v>
      </c>
      <c r="E41" s="144"/>
    </row>
    <row r="42" spans="1:5" ht="25.5">
      <c r="A42" s="157">
        <v>5173</v>
      </c>
      <c r="B42" s="156">
        <v>400000</v>
      </c>
      <c r="C42" s="155" t="s">
        <v>804</v>
      </c>
      <c r="D42" s="154">
        <f>D43+D65+D114+D129+D157+D170+D186+D201</f>
        <v>174</v>
      </c>
      <c r="E42" s="144"/>
    </row>
    <row r="43" spans="1:5" ht="25.5">
      <c r="A43" s="157">
        <v>5174</v>
      </c>
      <c r="B43" s="156">
        <v>410000</v>
      </c>
      <c r="C43" s="155" t="s">
        <v>805</v>
      </c>
      <c r="D43" s="154">
        <f>D44+D46+D50+D52+D57+D59+D61+D63</f>
        <v>0</v>
      </c>
      <c r="E43" s="144"/>
    </row>
    <row r="44" spans="1:5" ht="12.75">
      <c r="A44" s="157">
        <v>5175</v>
      </c>
      <c r="B44" s="156">
        <v>411000</v>
      </c>
      <c r="C44" s="155" t="s">
        <v>806</v>
      </c>
      <c r="D44" s="154">
        <f>D45</f>
        <v>0</v>
      </c>
      <c r="E44" s="144"/>
    </row>
    <row r="45" spans="1:5" ht="12.75">
      <c r="A45" s="153">
        <v>5176</v>
      </c>
      <c r="B45" s="152">
        <v>411100</v>
      </c>
      <c r="C45" s="151" t="s">
        <v>382</v>
      </c>
      <c r="D45" s="150"/>
      <c r="E45" s="149"/>
    </row>
    <row r="46" spans="1:5" ht="12.75">
      <c r="A46" s="157">
        <v>5177</v>
      </c>
      <c r="B46" s="156">
        <v>412000</v>
      </c>
      <c r="C46" s="155" t="s">
        <v>807</v>
      </c>
      <c r="D46" s="154">
        <f>SUM(D47:D49)</f>
        <v>0</v>
      </c>
      <c r="E46" s="144"/>
    </row>
    <row r="47" spans="1:5" ht="12.75">
      <c r="A47" s="153">
        <v>5178</v>
      </c>
      <c r="B47" s="152">
        <v>412100</v>
      </c>
      <c r="C47" s="151" t="s">
        <v>808</v>
      </c>
      <c r="D47" s="150"/>
      <c r="E47" s="149"/>
    </row>
    <row r="48" spans="1:5" ht="12.75">
      <c r="A48" s="153">
        <v>5179</v>
      </c>
      <c r="B48" s="152">
        <v>412200</v>
      </c>
      <c r="C48" s="151" t="s">
        <v>17</v>
      </c>
      <c r="D48" s="150"/>
      <c r="E48" s="149"/>
    </row>
    <row r="49" spans="1:5" ht="12.75">
      <c r="A49" s="153">
        <v>5180</v>
      </c>
      <c r="B49" s="152">
        <v>412300</v>
      </c>
      <c r="C49" s="151" t="s">
        <v>18</v>
      </c>
      <c r="D49" s="150"/>
      <c r="E49" s="149"/>
    </row>
    <row r="50" spans="1:5" ht="12.75">
      <c r="A50" s="157">
        <v>5181</v>
      </c>
      <c r="B50" s="156">
        <v>413000</v>
      </c>
      <c r="C50" s="155" t="s">
        <v>809</v>
      </c>
      <c r="D50" s="154">
        <f>D51</f>
        <v>0</v>
      </c>
      <c r="E50" s="144"/>
    </row>
    <row r="51" spans="1:5" ht="12.75">
      <c r="A51" s="153">
        <v>5182</v>
      </c>
      <c r="B51" s="152">
        <v>413100</v>
      </c>
      <c r="C51" s="151" t="s">
        <v>19</v>
      </c>
      <c r="D51" s="150"/>
      <c r="E51" s="149"/>
    </row>
    <row r="52" spans="1:5" ht="12.75">
      <c r="A52" s="157">
        <v>5183</v>
      </c>
      <c r="B52" s="156">
        <v>414000</v>
      </c>
      <c r="C52" s="155" t="s">
        <v>810</v>
      </c>
      <c r="D52" s="154">
        <f>SUM(D53:D56)</f>
        <v>0</v>
      </c>
      <c r="E52" s="144"/>
    </row>
    <row r="53" spans="1:5" ht="12.75">
      <c r="A53" s="153">
        <v>5184</v>
      </c>
      <c r="B53" s="152">
        <v>414100</v>
      </c>
      <c r="C53" s="151" t="s">
        <v>383</v>
      </c>
      <c r="D53" s="150"/>
      <c r="E53" s="149"/>
    </row>
    <row r="54" spans="1:5" ht="12.75">
      <c r="A54" s="153">
        <v>5185</v>
      </c>
      <c r="B54" s="152">
        <v>414200</v>
      </c>
      <c r="C54" s="151" t="s">
        <v>10</v>
      </c>
      <c r="D54" s="150"/>
      <c r="E54" s="149"/>
    </row>
    <row r="55" spans="1:5" ht="12.75">
      <c r="A55" s="153">
        <v>5186</v>
      </c>
      <c r="B55" s="152">
        <v>414300</v>
      </c>
      <c r="C55" s="151" t="s">
        <v>11</v>
      </c>
      <c r="D55" s="150"/>
      <c r="E55" s="149"/>
    </row>
    <row r="56" spans="1:5" ht="25.5">
      <c r="A56" s="153">
        <v>5187</v>
      </c>
      <c r="B56" s="152">
        <v>414400</v>
      </c>
      <c r="C56" s="151" t="s">
        <v>589</v>
      </c>
      <c r="D56" s="150"/>
      <c r="E56" s="149"/>
    </row>
    <row r="57" spans="1:5" ht="12.75">
      <c r="A57" s="157">
        <v>5188</v>
      </c>
      <c r="B57" s="156">
        <v>415000</v>
      </c>
      <c r="C57" s="155" t="s">
        <v>811</v>
      </c>
      <c r="D57" s="154">
        <f>D58</f>
        <v>0</v>
      </c>
      <c r="E57" s="144"/>
    </row>
    <row r="58" spans="1:5" ht="12.75">
      <c r="A58" s="153">
        <v>5189</v>
      </c>
      <c r="B58" s="152">
        <v>415100</v>
      </c>
      <c r="C58" s="151" t="s">
        <v>590</v>
      </c>
      <c r="D58" s="150"/>
      <c r="E58" s="149"/>
    </row>
    <row r="59" spans="1:5" ht="12.75">
      <c r="A59" s="157">
        <v>5190</v>
      </c>
      <c r="B59" s="156">
        <v>416000</v>
      </c>
      <c r="C59" s="155" t="s">
        <v>812</v>
      </c>
      <c r="D59" s="154">
        <f>D60</f>
        <v>0</v>
      </c>
      <c r="E59" s="144"/>
    </row>
    <row r="60" spans="1:5" ht="12.75">
      <c r="A60" s="153">
        <v>5191</v>
      </c>
      <c r="B60" s="152">
        <v>416100</v>
      </c>
      <c r="C60" s="151" t="s">
        <v>591</v>
      </c>
      <c r="D60" s="150"/>
      <c r="E60" s="149"/>
    </row>
    <row r="61" spans="1:5" ht="12.75">
      <c r="A61" s="157">
        <v>5192</v>
      </c>
      <c r="B61" s="156">
        <v>417000</v>
      </c>
      <c r="C61" s="155" t="s">
        <v>813</v>
      </c>
      <c r="D61" s="154">
        <f>D62</f>
        <v>0</v>
      </c>
      <c r="E61" s="144"/>
    </row>
    <row r="62" spans="1:5" ht="12.75">
      <c r="A62" s="153">
        <v>5193</v>
      </c>
      <c r="B62" s="152">
        <v>417100</v>
      </c>
      <c r="C62" s="151" t="s">
        <v>13</v>
      </c>
      <c r="D62" s="150"/>
      <c r="E62" s="149"/>
    </row>
    <row r="63" spans="1:5" ht="12.75">
      <c r="A63" s="157">
        <v>5194</v>
      </c>
      <c r="B63" s="156">
        <v>418000</v>
      </c>
      <c r="C63" s="155" t="s">
        <v>814</v>
      </c>
      <c r="D63" s="154">
        <f>D64</f>
        <v>0</v>
      </c>
      <c r="E63" s="144"/>
    </row>
    <row r="64" spans="1:5" ht="12.75">
      <c r="A64" s="153">
        <v>5195</v>
      </c>
      <c r="B64" s="152">
        <v>418100</v>
      </c>
      <c r="C64" s="151" t="s">
        <v>12</v>
      </c>
      <c r="D64" s="150"/>
      <c r="E64" s="149"/>
    </row>
    <row r="65" spans="1:5" ht="25.5">
      <c r="A65" s="157">
        <v>5196</v>
      </c>
      <c r="B65" s="156">
        <v>420000</v>
      </c>
      <c r="C65" s="155" t="s">
        <v>815</v>
      </c>
      <c r="D65" s="154">
        <f>D66+D78+D84+D93+D101+D104</f>
        <v>153</v>
      </c>
      <c r="E65" s="144"/>
    </row>
    <row r="66" spans="1:5" ht="12.75">
      <c r="A66" s="157">
        <v>5197</v>
      </c>
      <c r="B66" s="156">
        <v>421000</v>
      </c>
      <c r="C66" s="155" t="s">
        <v>816</v>
      </c>
      <c r="D66" s="154">
        <f>SUM(D67:D77)</f>
        <v>33</v>
      </c>
      <c r="E66" s="144"/>
    </row>
    <row r="67" spans="1:5" ht="12.75">
      <c r="A67" s="153">
        <v>5198</v>
      </c>
      <c r="B67" s="152">
        <v>421100</v>
      </c>
      <c r="C67" s="151" t="s">
        <v>14</v>
      </c>
      <c r="D67" s="150">
        <v>25</v>
      </c>
      <c r="E67" s="149"/>
    </row>
    <row r="68" spans="1:5" ht="12.75">
      <c r="A68" s="153">
        <v>5199</v>
      </c>
      <c r="B68" s="152">
        <v>421200</v>
      </c>
      <c r="C68" s="151" t="s">
        <v>15</v>
      </c>
      <c r="D68" s="150"/>
      <c r="E68" s="149"/>
    </row>
    <row r="69" spans="1:5" ht="18.75" customHeight="1">
      <c r="A69" s="605" t="s">
        <v>533</v>
      </c>
      <c r="B69" s="591" t="s">
        <v>534</v>
      </c>
      <c r="C69" s="591" t="s">
        <v>535</v>
      </c>
      <c r="D69" s="593" t="s">
        <v>972</v>
      </c>
      <c r="E69" s="596"/>
    </row>
    <row r="70" spans="1:5" ht="18.75" customHeight="1">
      <c r="A70" s="600"/>
      <c r="B70" s="592"/>
      <c r="C70" s="592"/>
      <c r="D70" s="594"/>
      <c r="E70" s="597"/>
    </row>
    <row r="71" spans="1:5" ht="18" customHeight="1">
      <c r="A71" s="600"/>
      <c r="B71" s="592"/>
      <c r="C71" s="592"/>
      <c r="D71" s="594"/>
      <c r="E71" s="597"/>
    </row>
    <row r="72" spans="1:5" ht="12.75">
      <c r="A72" s="157">
        <v>1</v>
      </c>
      <c r="B72" s="156">
        <v>2</v>
      </c>
      <c r="C72" s="156">
        <v>3</v>
      </c>
      <c r="D72" s="163" t="s">
        <v>419</v>
      </c>
      <c r="E72" s="162"/>
    </row>
    <row r="73" spans="1:5" ht="12.75">
      <c r="A73" s="153">
        <v>5200</v>
      </c>
      <c r="B73" s="152">
        <v>421300</v>
      </c>
      <c r="C73" s="151" t="s">
        <v>16</v>
      </c>
      <c r="D73" s="150"/>
      <c r="E73" s="149"/>
    </row>
    <row r="74" spans="1:5" ht="12.75">
      <c r="A74" s="153">
        <v>5201</v>
      </c>
      <c r="B74" s="152">
        <v>421400</v>
      </c>
      <c r="C74" s="151" t="s">
        <v>64</v>
      </c>
      <c r="D74" s="150">
        <v>8</v>
      </c>
      <c r="E74" s="149"/>
    </row>
    <row r="75" spans="1:5" ht="12.75">
      <c r="A75" s="153">
        <v>5202</v>
      </c>
      <c r="B75" s="152">
        <v>421500</v>
      </c>
      <c r="C75" s="151" t="s">
        <v>65</v>
      </c>
      <c r="D75" s="150"/>
      <c r="E75" s="149"/>
    </row>
    <row r="76" spans="1:5" ht="12.75">
      <c r="A76" s="153">
        <v>5203</v>
      </c>
      <c r="B76" s="152">
        <v>421600</v>
      </c>
      <c r="C76" s="151" t="s">
        <v>66</v>
      </c>
      <c r="D76" s="150"/>
      <c r="E76" s="149"/>
    </row>
    <row r="77" spans="1:5" ht="12.75">
      <c r="A77" s="153">
        <v>5204</v>
      </c>
      <c r="B77" s="152">
        <v>421900</v>
      </c>
      <c r="C77" s="151" t="s">
        <v>580</v>
      </c>
      <c r="D77" s="150"/>
      <c r="E77" s="149"/>
    </row>
    <row r="78" spans="1:5" ht="12.75">
      <c r="A78" s="157">
        <v>5205</v>
      </c>
      <c r="B78" s="156">
        <v>422000</v>
      </c>
      <c r="C78" s="155" t="s">
        <v>817</v>
      </c>
      <c r="D78" s="154">
        <f>SUM(D79:D83)</f>
        <v>6</v>
      </c>
      <c r="E78" s="144"/>
    </row>
    <row r="79" spans="1:5" ht="12.75">
      <c r="A79" s="153">
        <v>5206</v>
      </c>
      <c r="B79" s="152">
        <v>422100</v>
      </c>
      <c r="C79" s="151" t="s">
        <v>8</v>
      </c>
      <c r="D79" s="150">
        <v>6</v>
      </c>
      <c r="E79" s="149"/>
    </row>
    <row r="80" spans="1:5" ht="12.75">
      <c r="A80" s="153">
        <v>5207</v>
      </c>
      <c r="B80" s="152">
        <v>422200</v>
      </c>
      <c r="C80" s="151" t="s">
        <v>319</v>
      </c>
      <c r="D80" s="150"/>
      <c r="E80" s="149"/>
    </row>
    <row r="81" spans="1:5" ht="12.75">
      <c r="A81" s="153">
        <v>5208</v>
      </c>
      <c r="B81" s="152">
        <v>422300</v>
      </c>
      <c r="C81" s="151" t="s">
        <v>320</v>
      </c>
      <c r="D81" s="150"/>
      <c r="E81" s="149"/>
    </row>
    <row r="82" spans="1:5" ht="12.75">
      <c r="A82" s="153">
        <v>5209</v>
      </c>
      <c r="B82" s="152">
        <v>422400</v>
      </c>
      <c r="C82" s="151" t="s">
        <v>592</v>
      </c>
      <c r="D82" s="150"/>
      <c r="E82" s="149"/>
    </row>
    <row r="83" spans="1:5" ht="12.75">
      <c r="A83" s="153">
        <v>5210</v>
      </c>
      <c r="B83" s="152">
        <v>422900</v>
      </c>
      <c r="C83" s="151" t="s">
        <v>321</v>
      </c>
      <c r="D83" s="150"/>
      <c r="E83" s="149"/>
    </row>
    <row r="84" spans="1:5" ht="12.75">
      <c r="A84" s="157">
        <v>5211</v>
      </c>
      <c r="B84" s="156">
        <v>423000</v>
      </c>
      <c r="C84" s="155" t="s">
        <v>818</v>
      </c>
      <c r="D84" s="154">
        <f>SUM(D85:D92)</f>
        <v>18</v>
      </c>
      <c r="E84" s="144"/>
    </row>
    <row r="85" spans="1:5" ht="12.75">
      <c r="A85" s="153">
        <v>5212</v>
      </c>
      <c r="B85" s="152">
        <v>423100</v>
      </c>
      <c r="C85" s="151" t="s">
        <v>322</v>
      </c>
      <c r="D85" s="150"/>
      <c r="E85" s="149"/>
    </row>
    <row r="86" spans="1:5" ht="12.75">
      <c r="A86" s="153">
        <v>5213</v>
      </c>
      <c r="B86" s="152">
        <v>423200</v>
      </c>
      <c r="C86" s="151" t="s">
        <v>323</v>
      </c>
      <c r="D86" s="150"/>
      <c r="E86" s="149"/>
    </row>
    <row r="87" spans="1:5" ht="12.75">
      <c r="A87" s="153">
        <v>5214</v>
      </c>
      <c r="B87" s="152">
        <v>423300</v>
      </c>
      <c r="C87" s="151" t="s">
        <v>324</v>
      </c>
      <c r="D87" s="150"/>
      <c r="E87" s="149"/>
    </row>
    <row r="88" spans="1:5" ht="12.75">
      <c r="A88" s="153">
        <v>5215</v>
      </c>
      <c r="B88" s="152">
        <v>423400</v>
      </c>
      <c r="C88" s="151" t="s">
        <v>621</v>
      </c>
      <c r="D88" s="150"/>
      <c r="E88" s="149"/>
    </row>
    <row r="89" spans="1:5" ht="12.75">
      <c r="A89" s="153">
        <v>5216</v>
      </c>
      <c r="B89" s="152">
        <v>423500</v>
      </c>
      <c r="C89" s="151" t="s">
        <v>347</v>
      </c>
      <c r="D89" s="150">
        <v>18</v>
      </c>
      <c r="E89" s="149"/>
    </row>
    <row r="90" spans="1:5" ht="12.75">
      <c r="A90" s="153">
        <v>5217</v>
      </c>
      <c r="B90" s="152">
        <v>423600</v>
      </c>
      <c r="C90" s="151" t="s">
        <v>637</v>
      </c>
      <c r="D90" s="150"/>
      <c r="E90" s="149"/>
    </row>
    <row r="91" spans="1:5" ht="12.75">
      <c r="A91" s="153">
        <v>5218</v>
      </c>
      <c r="B91" s="152">
        <v>423700</v>
      </c>
      <c r="C91" s="151" t="s">
        <v>638</v>
      </c>
      <c r="D91" s="150"/>
      <c r="E91" s="149"/>
    </row>
    <row r="92" spans="1:5" ht="12.75">
      <c r="A92" s="153">
        <v>5219</v>
      </c>
      <c r="B92" s="152">
        <v>423900</v>
      </c>
      <c r="C92" s="151" t="s">
        <v>639</v>
      </c>
      <c r="D92" s="150"/>
      <c r="E92" s="149"/>
    </row>
    <row r="93" spans="1:5" ht="12.75">
      <c r="A93" s="157">
        <v>5220</v>
      </c>
      <c r="B93" s="156">
        <v>424000</v>
      </c>
      <c r="C93" s="155" t="s">
        <v>819</v>
      </c>
      <c r="D93" s="154">
        <f>SUM(D94:D100)</f>
        <v>0</v>
      </c>
      <c r="E93" s="144"/>
    </row>
    <row r="94" spans="1:5" ht="12.75">
      <c r="A94" s="153">
        <v>5221</v>
      </c>
      <c r="B94" s="152">
        <v>424100</v>
      </c>
      <c r="C94" s="151" t="s">
        <v>640</v>
      </c>
      <c r="D94" s="150"/>
      <c r="E94" s="149"/>
    </row>
    <row r="95" spans="1:5" ht="12.75">
      <c r="A95" s="153">
        <v>5222</v>
      </c>
      <c r="B95" s="152">
        <v>424200</v>
      </c>
      <c r="C95" s="151" t="s">
        <v>641</v>
      </c>
      <c r="D95" s="150"/>
      <c r="E95" s="149"/>
    </row>
    <row r="96" spans="1:5" ht="12.75">
      <c r="A96" s="153">
        <v>5223</v>
      </c>
      <c r="B96" s="152">
        <v>424300</v>
      </c>
      <c r="C96" s="151" t="s">
        <v>642</v>
      </c>
      <c r="D96" s="150"/>
      <c r="E96" s="149"/>
    </row>
    <row r="97" spans="1:5" ht="12.75">
      <c r="A97" s="153">
        <v>5224</v>
      </c>
      <c r="B97" s="152">
        <v>424400</v>
      </c>
      <c r="C97" s="151" t="s">
        <v>496</v>
      </c>
      <c r="D97" s="150"/>
      <c r="E97" s="149"/>
    </row>
    <row r="98" spans="1:5" ht="12.75">
      <c r="A98" s="153">
        <v>5225</v>
      </c>
      <c r="B98" s="152">
        <v>424500</v>
      </c>
      <c r="C98" s="151" t="s">
        <v>497</v>
      </c>
      <c r="D98" s="150"/>
      <c r="E98" s="149"/>
    </row>
    <row r="99" spans="1:5" ht="12.75">
      <c r="A99" s="153">
        <v>5226</v>
      </c>
      <c r="B99" s="152">
        <v>424600</v>
      </c>
      <c r="C99" s="151" t="s">
        <v>366</v>
      </c>
      <c r="D99" s="150"/>
      <c r="E99" s="149"/>
    </row>
    <row r="100" spans="1:5" ht="12.75">
      <c r="A100" s="153">
        <v>5227</v>
      </c>
      <c r="B100" s="152">
        <v>424900</v>
      </c>
      <c r="C100" s="151" t="s">
        <v>367</v>
      </c>
      <c r="D100" s="150"/>
      <c r="E100" s="149"/>
    </row>
    <row r="101" spans="1:5" ht="12.75">
      <c r="A101" s="157">
        <v>5228</v>
      </c>
      <c r="B101" s="156">
        <v>425000</v>
      </c>
      <c r="C101" s="155" t="s">
        <v>820</v>
      </c>
      <c r="D101" s="154">
        <f>D102+D103</f>
        <v>17</v>
      </c>
      <c r="E101" s="144"/>
    </row>
    <row r="102" spans="1:5" ht="12.75">
      <c r="A102" s="153">
        <v>5229</v>
      </c>
      <c r="B102" s="152">
        <v>425100</v>
      </c>
      <c r="C102" s="151" t="s">
        <v>96</v>
      </c>
      <c r="D102" s="150">
        <v>17</v>
      </c>
      <c r="E102" s="149"/>
    </row>
    <row r="103" spans="1:5" ht="12.75">
      <c r="A103" s="153">
        <v>5230</v>
      </c>
      <c r="B103" s="152">
        <v>425200</v>
      </c>
      <c r="C103" s="151" t="s">
        <v>97</v>
      </c>
      <c r="D103" s="150"/>
      <c r="E103" s="149"/>
    </row>
    <row r="104" spans="1:5" ht="12.75">
      <c r="A104" s="157">
        <v>5231</v>
      </c>
      <c r="B104" s="156">
        <v>426000</v>
      </c>
      <c r="C104" s="155" t="s">
        <v>821</v>
      </c>
      <c r="D104" s="154">
        <f>SUM(D105:D113)</f>
        <v>79</v>
      </c>
      <c r="E104" s="144"/>
    </row>
    <row r="105" spans="1:5" ht="12.75">
      <c r="A105" s="153">
        <v>5232</v>
      </c>
      <c r="B105" s="152">
        <v>426100</v>
      </c>
      <c r="C105" s="151" t="s">
        <v>98</v>
      </c>
      <c r="D105" s="150"/>
      <c r="E105" s="149"/>
    </row>
    <row r="106" spans="1:5" ht="12.75">
      <c r="A106" s="153">
        <v>5233</v>
      </c>
      <c r="B106" s="152">
        <v>426200</v>
      </c>
      <c r="C106" s="151" t="s">
        <v>822</v>
      </c>
      <c r="D106" s="150"/>
      <c r="E106" s="149"/>
    </row>
    <row r="107" spans="1:5" ht="12.75">
      <c r="A107" s="153">
        <v>5234</v>
      </c>
      <c r="B107" s="152">
        <v>426300</v>
      </c>
      <c r="C107" s="151" t="s">
        <v>99</v>
      </c>
      <c r="D107" s="150"/>
      <c r="E107" s="149"/>
    </row>
    <row r="108" spans="1:5" ht="12.75">
      <c r="A108" s="153">
        <v>5235</v>
      </c>
      <c r="B108" s="152">
        <v>426400</v>
      </c>
      <c r="C108" s="151" t="s">
        <v>100</v>
      </c>
      <c r="D108" s="150"/>
      <c r="E108" s="149"/>
    </row>
    <row r="109" spans="1:5" ht="12.75">
      <c r="A109" s="153">
        <v>5236</v>
      </c>
      <c r="B109" s="152">
        <v>426500</v>
      </c>
      <c r="C109" s="151" t="s">
        <v>519</v>
      </c>
      <c r="D109" s="150">
        <v>5</v>
      </c>
      <c r="E109" s="149"/>
    </row>
    <row r="110" spans="1:5" ht="12.75">
      <c r="A110" s="153">
        <v>5237</v>
      </c>
      <c r="B110" s="152">
        <v>426600</v>
      </c>
      <c r="C110" s="151" t="s">
        <v>520</v>
      </c>
      <c r="D110" s="150"/>
      <c r="E110" s="149"/>
    </row>
    <row r="111" spans="1:5" ht="12.75">
      <c r="A111" s="153">
        <v>5238</v>
      </c>
      <c r="B111" s="152">
        <v>426700</v>
      </c>
      <c r="C111" s="151" t="s">
        <v>521</v>
      </c>
      <c r="D111" s="150">
        <v>69</v>
      </c>
      <c r="E111" s="149"/>
    </row>
    <row r="112" spans="1:5" ht="12.75">
      <c r="A112" s="153">
        <v>5239</v>
      </c>
      <c r="B112" s="152">
        <v>426800</v>
      </c>
      <c r="C112" s="151" t="s">
        <v>376</v>
      </c>
      <c r="D112" s="150"/>
      <c r="E112" s="149"/>
    </row>
    <row r="113" spans="1:5" ht="12.75">
      <c r="A113" s="153">
        <v>5240</v>
      </c>
      <c r="B113" s="152">
        <v>426900</v>
      </c>
      <c r="C113" s="151" t="s">
        <v>522</v>
      </c>
      <c r="D113" s="150">
        <v>5</v>
      </c>
      <c r="E113" s="149"/>
    </row>
    <row r="114" spans="1:5" ht="25.5">
      <c r="A114" s="157">
        <v>5241</v>
      </c>
      <c r="B114" s="156">
        <v>430000</v>
      </c>
      <c r="C114" s="155" t="s">
        <v>823</v>
      </c>
      <c r="D114" s="154">
        <f>D115+D119+D121+D123+D127</f>
        <v>0</v>
      </c>
      <c r="E114" s="144"/>
    </row>
    <row r="115" spans="1:5" ht="12.75">
      <c r="A115" s="157">
        <v>5242</v>
      </c>
      <c r="B115" s="156">
        <v>431000</v>
      </c>
      <c r="C115" s="155" t="s">
        <v>824</v>
      </c>
      <c r="D115" s="154">
        <f>SUM(D116:D118)</f>
        <v>0</v>
      </c>
      <c r="E115" s="144"/>
    </row>
    <row r="116" spans="1:5" ht="12.75">
      <c r="A116" s="153">
        <v>5243</v>
      </c>
      <c r="B116" s="152">
        <v>431100</v>
      </c>
      <c r="C116" s="151" t="s">
        <v>825</v>
      </c>
      <c r="D116" s="150"/>
      <c r="E116" s="149"/>
    </row>
    <row r="117" spans="1:5" ht="12.75">
      <c r="A117" s="153">
        <v>5244</v>
      </c>
      <c r="B117" s="152">
        <v>431200</v>
      </c>
      <c r="C117" s="151" t="s">
        <v>622</v>
      </c>
      <c r="D117" s="150"/>
      <c r="E117" s="149"/>
    </row>
    <row r="118" spans="1:5" ht="12.75">
      <c r="A118" s="153">
        <v>5245</v>
      </c>
      <c r="B118" s="152">
        <v>431300</v>
      </c>
      <c r="C118" s="151" t="s">
        <v>623</v>
      </c>
      <c r="D118" s="150"/>
      <c r="E118" s="149"/>
    </row>
    <row r="119" spans="1:5" ht="12.75">
      <c r="A119" s="157">
        <v>5246</v>
      </c>
      <c r="B119" s="156">
        <v>432000</v>
      </c>
      <c r="C119" s="155" t="s">
        <v>826</v>
      </c>
      <c r="D119" s="154">
        <f>D120</f>
        <v>0</v>
      </c>
      <c r="E119" s="144"/>
    </row>
    <row r="120" spans="1:5" ht="12.75">
      <c r="A120" s="153">
        <v>5247</v>
      </c>
      <c r="B120" s="152">
        <v>432100</v>
      </c>
      <c r="C120" s="151" t="s">
        <v>750</v>
      </c>
      <c r="D120" s="150"/>
      <c r="E120" s="149"/>
    </row>
    <row r="121" spans="1:5" ht="12.75">
      <c r="A121" s="157">
        <v>5248</v>
      </c>
      <c r="B121" s="156">
        <v>433000</v>
      </c>
      <c r="C121" s="155" t="s">
        <v>827</v>
      </c>
      <c r="D121" s="154">
        <f>D122</f>
        <v>0</v>
      </c>
      <c r="E121" s="144"/>
    </row>
    <row r="122" spans="1:5" ht="12.75">
      <c r="A122" s="153">
        <v>5249</v>
      </c>
      <c r="B122" s="152">
        <v>433100</v>
      </c>
      <c r="C122" s="151" t="s">
        <v>624</v>
      </c>
      <c r="D122" s="150"/>
      <c r="E122" s="149"/>
    </row>
    <row r="123" spans="1:5" ht="12.75">
      <c r="A123" s="157">
        <v>5250</v>
      </c>
      <c r="B123" s="156">
        <v>434000</v>
      </c>
      <c r="C123" s="155" t="s">
        <v>828</v>
      </c>
      <c r="D123" s="154">
        <f>SUM(D124:D126)</f>
        <v>0</v>
      </c>
      <c r="E123" s="144"/>
    </row>
    <row r="124" spans="1:5" ht="12.75">
      <c r="A124" s="153">
        <v>5251</v>
      </c>
      <c r="B124" s="152">
        <v>434100</v>
      </c>
      <c r="C124" s="151" t="s">
        <v>625</v>
      </c>
      <c r="D124" s="150"/>
      <c r="E124" s="149"/>
    </row>
    <row r="125" spans="1:5" ht="12.75">
      <c r="A125" s="153">
        <v>5252</v>
      </c>
      <c r="B125" s="152">
        <v>434200</v>
      </c>
      <c r="C125" s="151" t="s">
        <v>626</v>
      </c>
      <c r="D125" s="150"/>
      <c r="E125" s="149"/>
    </row>
    <row r="126" spans="1:5" ht="12.75">
      <c r="A126" s="153">
        <v>5253</v>
      </c>
      <c r="B126" s="152">
        <v>434300</v>
      </c>
      <c r="C126" s="151" t="s">
        <v>627</v>
      </c>
      <c r="D126" s="150"/>
      <c r="E126" s="149"/>
    </row>
    <row r="127" spans="1:5" ht="12.75">
      <c r="A127" s="157">
        <v>5254</v>
      </c>
      <c r="B127" s="156">
        <v>435000</v>
      </c>
      <c r="C127" s="155" t="s">
        <v>829</v>
      </c>
      <c r="D127" s="154">
        <f>D128</f>
        <v>0</v>
      </c>
      <c r="E127" s="144"/>
    </row>
    <row r="128" spans="1:5" ht="12.75">
      <c r="A128" s="153">
        <v>5255</v>
      </c>
      <c r="B128" s="152">
        <v>435100</v>
      </c>
      <c r="C128" s="151" t="s">
        <v>628</v>
      </c>
      <c r="D128" s="150"/>
      <c r="E128" s="149"/>
    </row>
    <row r="129" spans="1:5" ht="25.5">
      <c r="A129" s="157">
        <v>5256</v>
      </c>
      <c r="B129" s="156">
        <v>440000</v>
      </c>
      <c r="C129" s="155" t="s">
        <v>830</v>
      </c>
      <c r="D129" s="154">
        <f>D130+D140+D151+D153</f>
        <v>0</v>
      </c>
      <c r="E129" s="144"/>
    </row>
    <row r="130" spans="1:5" ht="12.75">
      <c r="A130" s="157">
        <v>5257</v>
      </c>
      <c r="B130" s="156">
        <v>441000</v>
      </c>
      <c r="C130" s="155" t="s">
        <v>831</v>
      </c>
      <c r="D130" s="154">
        <f>SUM(D131:D139)</f>
        <v>0</v>
      </c>
      <c r="E130" s="144"/>
    </row>
    <row r="131" spans="1:5" ht="12.75">
      <c r="A131" s="153">
        <v>5258</v>
      </c>
      <c r="B131" s="152">
        <v>441100</v>
      </c>
      <c r="C131" s="151" t="s">
        <v>336</v>
      </c>
      <c r="D131" s="150"/>
      <c r="E131" s="149"/>
    </row>
    <row r="132" spans="1:5" ht="12.75">
      <c r="A132" s="153">
        <v>5259</v>
      </c>
      <c r="B132" s="152">
        <v>441200</v>
      </c>
      <c r="C132" s="151" t="s">
        <v>337</v>
      </c>
      <c r="D132" s="150"/>
      <c r="E132" s="149"/>
    </row>
    <row r="133" spans="1:5" ht="12.75">
      <c r="A133" s="153">
        <v>5260</v>
      </c>
      <c r="B133" s="152">
        <v>441300</v>
      </c>
      <c r="C133" s="151" t="s">
        <v>338</v>
      </c>
      <c r="D133" s="150"/>
      <c r="E133" s="149"/>
    </row>
    <row r="134" spans="1:5" ht="12.75">
      <c r="A134" s="153">
        <v>5261</v>
      </c>
      <c r="B134" s="152">
        <v>441400</v>
      </c>
      <c r="C134" s="151" t="s">
        <v>339</v>
      </c>
      <c r="D134" s="150"/>
      <c r="E134" s="149"/>
    </row>
    <row r="135" spans="1:5" ht="12.75">
      <c r="A135" s="153">
        <v>5262</v>
      </c>
      <c r="B135" s="152">
        <v>441500</v>
      </c>
      <c r="C135" s="151" t="s">
        <v>340</v>
      </c>
      <c r="D135" s="150"/>
      <c r="E135" s="149"/>
    </row>
    <row r="136" spans="1:5" ht="12.75">
      <c r="A136" s="153">
        <v>5263</v>
      </c>
      <c r="B136" s="152">
        <v>441600</v>
      </c>
      <c r="C136" s="151" t="s">
        <v>438</v>
      </c>
      <c r="D136" s="150"/>
      <c r="E136" s="149"/>
    </row>
    <row r="137" spans="1:5" ht="12.75">
      <c r="A137" s="153">
        <v>5264</v>
      </c>
      <c r="B137" s="152">
        <v>441700</v>
      </c>
      <c r="C137" s="151" t="s">
        <v>187</v>
      </c>
      <c r="D137" s="150"/>
      <c r="E137" s="149"/>
    </row>
    <row r="138" spans="1:5" ht="12.75">
      <c r="A138" s="153">
        <v>5265</v>
      </c>
      <c r="B138" s="152">
        <v>441800</v>
      </c>
      <c r="C138" s="151" t="s">
        <v>188</v>
      </c>
      <c r="D138" s="150"/>
      <c r="E138" s="149"/>
    </row>
    <row r="139" spans="1:5" ht="12.75">
      <c r="A139" s="153">
        <v>5266</v>
      </c>
      <c r="B139" s="152">
        <v>441900</v>
      </c>
      <c r="C139" s="151" t="s">
        <v>120</v>
      </c>
      <c r="D139" s="150"/>
      <c r="E139" s="149"/>
    </row>
    <row r="140" spans="1:5" ht="12.75">
      <c r="A140" s="157">
        <v>5267</v>
      </c>
      <c r="B140" s="156">
        <v>442000</v>
      </c>
      <c r="C140" s="155" t="s">
        <v>832</v>
      </c>
      <c r="D140" s="154">
        <f>SUM(D141:D150)</f>
        <v>0</v>
      </c>
      <c r="E140" s="144"/>
    </row>
    <row r="141" spans="1:5" ht="25.5">
      <c r="A141" s="153">
        <v>5268</v>
      </c>
      <c r="B141" s="152">
        <v>442100</v>
      </c>
      <c r="C141" s="151" t="s">
        <v>751</v>
      </c>
      <c r="D141" s="150"/>
      <c r="E141" s="149"/>
    </row>
    <row r="142" spans="1:5" ht="12.75">
      <c r="A142" s="153">
        <v>5269</v>
      </c>
      <c r="B142" s="152">
        <v>442200</v>
      </c>
      <c r="C142" s="151" t="s">
        <v>189</v>
      </c>
      <c r="D142" s="150"/>
      <c r="E142" s="149"/>
    </row>
    <row r="143" spans="1:5" ht="12.75">
      <c r="A143" s="153">
        <v>5270</v>
      </c>
      <c r="B143" s="152">
        <v>442300</v>
      </c>
      <c r="C143" s="151" t="s">
        <v>190</v>
      </c>
      <c r="D143" s="150"/>
      <c r="E143" s="149"/>
    </row>
    <row r="144" spans="1:5" ht="12.75">
      <c r="A144" s="153">
        <v>5271</v>
      </c>
      <c r="B144" s="152">
        <v>442400</v>
      </c>
      <c r="C144" s="151" t="s">
        <v>191</v>
      </c>
      <c r="D144" s="150"/>
      <c r="E144" s="149"/>
    </row>
    <row r="145" spans="1:5" ht="14.25" customHeight="1">
      <c r="A145" s="602" t="s">
        <v>533</v>
      </c>
      <c r="B145" s="588" t="s">
        <v>534</v>
      </c>
      <c r="C145" s="590" t="s">
        <v>535</v>
      </c>
      <c r="D145" s="589" t="s">
        <v>972</v>
      </c>
      <c r="E145" s="598"/>
    </row>
    <row r="146" spans="1:5" ht="18" customHeight="1">
      <c r="A146" s="602"/>
      <c r="B146" s="588"/>
      <c r="C146" s="590"/>
      <c r="D146" s="589"/>
      <c r="E146" s="598"/>
    </row>
    <row r="147" spans="1:5" ht="18" customHeight="1">
      <c r="A147" s="602"/>
      <c r="B147" s="588"/>
      <c r="C147" s="590"/>
      <c r="D147" s="589"/>
      <c r="E147" s="598"/>
    </row>
    <row r="148" spans="1:5" ht="12.75">
      <c r="A148" s="161" t="s">
        <v>416</v>
      </c>
      <c r="B148" s="160" t="s">
        <v>417</v>
      </c>
      <c r="C148" s="160" t="s">
        <v>418</v>
      </c>
      <c r="D148" s="159" t="s">
        <v>419</v>
      </c>
      <c r="E148" s="158"/>
    </row>
    <row r="149" spans="1:5" ht="12.75">
      <c r="A149" s="153">
        <v>5272</v>
      </c>
      <c r="B149" s="152">
        <v>442500</v>
      </c>
      <c r="C149" s="151" t="s">
        <v>440</v>
      </c>
      <c r="D149" s="150"/>
      <c r="E149" s="149"/>
    </row>
    <row r="150" spans="1:5" ht="12.75">
      <c r="A150" s="153">
        <v>5273</v>
      </c>
      <c r="B150" s="152">
        <v>442600</v>
      </c>
      <c r="C150" s="151" t="s">
        <v>441</v>
      </c>
      <c r="D150" s="150"/>
      <c r="E150" s="149"/>
    </row>
    <row r="151" spans="1:5" ht="12.75">
      <c r="A151" s="157">
        <v>5274</v>
      </c>
      <c r="B151" s="156">
        <v>443000</v>
      </c>
      <c r="C151" s="155" t="s">
        <v>833</v>
      </c>
      <c r="D151" s="154">
        <f>D152</f>
        <v>0</v>
      </c>
      <c r="E151" s="144"/>
    </row>
    <row r="152" spans="1:5" ht="12.75">
      <c r="A152" s="153">
        <v>5275</v>
      </c>
      <c r="B152" s="152">
        <v>443100</v>
      </c>
      <c r="C152" s="151" t="s">
        <v>630</v>
      </c>
      <c r="D152" s="150"/>
      <c r="E152" s="149"/>
    </row>
    <row r="153" spans="1:5" ht="12.75">
      <c r="A153" s="157">
        <v>5276</v>
      </c>
      <c r="B153" s="156">
        <v>444000</v>
      </c>
      <c r="C153" s="155" t="s">
        <v>834</v>
      </c>
      <c r="D153" s="154">
        <f>SUM(D154:D156)</f>
        <v>0</v>
      </c>
      <c r="E153" s="144"/>
    </row>
    <row r="154" spans="1:5" ht="12.75">
      <c r="A154" s="153">
        <v>5277</v>
      </c>
      <c r="B154" s="152">
        <v>444100</v>
      </c>
      <c r="C154" s="151" t="s">
        <v>648</v>
      </c>
      <c r="D154" s="150"/>
      <c r="E154" s="149"/>
    </row>
    <row r="155" spans="1:5" ht="12.75">
      <c r="A155" s="153">
        <v>5278</v>
      </c>
      <c r="B155" s="152">
        <v>444200</v>
      </c>
      <c r="C155" s="151" t="s">
        <v>649</v>
      </c>
      <c r="D155" s="150"/>
      <c r="E155" s="149"/>
    </row>
    <row r="156" spans="1:5" ht="12.75">
      <c r="A156" s="153">
        <v>5279</v>
      </c>
      <c r="B156" s="152">
        <v>444300</v>
      </c>
      <c r="C156" s="151" t="s">
        <v>752</v>
      </c>
      <c r="D156" s="150"/>
      <c r="E156" s="149"/>
    </row>
    <row r="157" spans="1:5" ht="12.75">
      <c r="A157" s="157">
        <v>5280</v>
      </c>
      <c r="B157" s="156">
        <v>450000</v>
      </c>
      <c r="C157" s="155" t="s">
        <v>835</v>
      </c>
      <c r="D157" s="154">
        <f>D158+D161+D164+D167</f>
        <v>0</v>
      </c>
      <c r="E157" s="144"/>
    </row>
    <row r="158" spans="1:5" ht="25.5">
      <c r="A158" s="157">
        <v>5281</v>
      </c>
      <c r="B158" s="156">
        <v>451000</v>
      </c>
      <c r="C158" s="155" t="s">
        <v>836</v>
      </c>
      <c r="D158" s="154">
        <f>D159+D160</f>
        <v>0</v>
      </c>
      <c r="E158" s="144"/>
    </row>
    <row r="159" spans="1:5" ht="12.75">
      <c r="A159" s="153">
        <v>5282</v>
      </c>
      <c r="B159" s="152">
        <v>451100</v>
      </c>
      <c r="C159" s="151" t="s">
        <v>353</v>
      </c>
      <c r="D159" s="150"/>
      <c r="E159" s="149"/>
    </row>
    <row r="160" spans="1:5" ht="25.5">
      <c r="A160" s="153">
        <v>5283</v>
      </c>
      <c r="B160" s="152">
        <v>451200</v>
      </c>
      <c r="C160" s="151" t="s">
        <v>354</v>
      </c>
      <c r="D160" s="150"/>
      <c r="E160" s="149"/>
    </row>
    <row r="161" spans="1:5" ht="25.5">
      <c r="A161" s="157">
        <v>5284</v>
      </c>
      <c r="B161" s="156">
        <v>452000</v>
      </c>
      <c r="C161" s="155" t="s">
        <v>837</v>
      </c>
      <c r="D161" s="154">
        <f>D162+D163</f>
        <v>0</v>
      </c>
      <c r="E161" s="144"/>
    </row>
    <row r="162" spans="1:5" ht="12.75">
      <c r="A162" s="153">
        <v>5285</v>
      </c>
      <c r="B162" s="152">
        <v>452100</v>
      </c>
      <c r="C162" s="151" t="s">
        <v>355</v>
      </c>
      <c r="D162" s="150"/>
      <c r="E162" s="149"/>
    </row>
    <row r="163" spans="1:5" ht="12.75">
      <c r="A163" s="153">
        <v>5286</v>
      </c>
      <c r="B163" s="152">
        <v>452200</v>
      </c>
      <c r="C163" s="151" t="s">
        <v>356</v>
      </c>
      <c r="D163" s="150"/>
      <c r="E163" s="149"/>
    </row>
    <row r="164" spans="1:5" ht="25.5">
      <c r="A164" s="157">
        <v>5287</v>
      </c>
      <c r="B164" s="156">
        <v>453000</v>
      </c>
      <c r="C164" s="155" t="s">
        <v>838</v>
      </c>
      <c r="D164" s="154">
        <f>D165+D166</f>
        <v>0</v>
      </c>
      <c r="E164" s="144"/>
    </row>
    <row r="165" spans="1:5" ht="12.75">
      <c r="A165" s="153">
        <v>5288</v>
      </c>
      <c r="B165" s="152">
        <v>453100</v>
      </c>
      <c r="C165" s="151" t="s">
        <v>357</v>
      </c>
      <c r="D165" s="150"/>
      <c r="E165" s="149"/>
    </row>
    <row r="166" spans="1:5" ht="12.75">
      <c r="A166" s="153">
        <v>5289</v>
      </c>
      <c r="B166" s="152">
        <v>453200</v>
      </c>
      <c r="C166" s="151" t="s">
        <v>358</v>
      </c>
      <c r="D166" s="150"/>
      <c r="E166" s="149"/>
    </row>
    <row r="167" spans="1:5" ht="12.75">
      <c r="A167" s="157">
        <v>5290</v>
      </c>
      <c r="B167" s="156">
        <v>454000</v>
      </c>
      <c r="C167" s="155" t="s">
        <v>839</v>
      </c>
      <c r="D167" s="154">
        <f>D168+D169</f>
        <v>0</v>
      </c>
      <c r="E167" s="144"/>
    </row>
    <row r="168" spans="1:5" ht="12.75">
      <c r="A168" s="153">
        <v>5291</v>
      </c>
      <c r="B168" s="152">
        <v>454100</v>
      </c>
      <c r="C168" s="151" t="s">
        <v>359</v>
      </c>
      <c r="D168" s="150"/>
      <c r="E168" s="149"/>
    </row>
    <row r="169" spans="1:5" ht="12.75">
      <c r="A169" s="153">
        <v>5292</v>
      </c>
      <c r="B169" s="152">
        <v>454200</v>
      </c>
      <c r="C169" s="151" t="s">
        <v>360</v>
      </c>
      <c r="D169" s="150"/>
      <c r="E169" s="149"/>
    </row>
    <row r="170" spans="1:5" ht="25.5">
      <c r="A170" s="157">
        <v>5293</v>
      </c>
      <c r="B170" s="156">
        <v>460000</v>
      </c>
      <c r="C170" s="155" t="s">
        <v>840</v>
      </c>
      <c r="D170" s="154">
        <f>D171+D174+D177+D180+D183</f>
        <v>0</v>
      </c>
      <c r="E170" s="144"/>
    </row>
    <row r="171" spans="1:5" ht="12.75">
      <c r="A171" s="157">
        <v>5294</v>
      </c>
      <c r="B171" s="156">
        <v>461000</v>
      </c>
      <c r="C171" s="155" t="s">
        <v>841</v>
      </c>
      <c r="D171" s="154">
        <f>D172+D173</f>
        <v>0</v>
      </c>
      <c r="E171" s="144"/>
    </row>
    <row r="172" spans="1:5" ht="12.75">
      <c r="A172" s="153">
        <v>5295</v>
      </c>
      <c r="B172" s="152">
        <v>461100</v>
      </c>
      <c r="C172" s="151" t="s">
        <v>361</v>
      </c>
      <c r="D172" s="150"/>
      <c r="E172" s="149"/>
    </row>
    <row r="173" spans="1:5" ht="12.75">
      <c r="A173" s="153">
        <v>5296</v>
      </c>
      <c r="B173" s="152">
        <v>461200</v>
      </c>
      <c r="C173" s="151" t="s">
        <v>362</v>
      </c>
      <c r="D173" s="150"/>
      <c r="E173" s="149"/>
    </row>
    <row r="174" spans="1:5" ht="12.75">
      <c r="A174" s="157">
        <v>5297</v>
      </c>
      <c r="B174" s="156">
        <v>462000</v>
      </c>
      <c r="C174" s="155" t="s">
        <v>842</v>
      </c>
      <c r="D174" s="154">
        <f>D175+D176</f>
        <v>0</v>
      </c>
      <c r="E174" s="144"/>
    </row>
    <row r="175" spans="1:5" ht="12.75">
      <c r="A175" s="153">
        <v>5298</v>
      </c>
      <c r="B175" s="152">
        <v>462100</v>
      </c>
      <c r="C175" s="151" t="s">
        <v>631</v>
      </c>
      <c r="D175" s="150"/>
      <c r="E175" s="149"/>
    </row>
    <row r="176" spans="1:5" ht="12.75">
      <c r="A176" s="153">
        <v>5299</v>
      </c>
      <c r="B176" s="152">
        <v>462200</v>
      </c>
      <c r="C176" s="151" t="s">
        <v>473</v>
      </c>
      <c r="D176" s="150"/>
      <c r="E176" s="149"/>
    </row>
    <row r="177" spans="1:5" ht="12.75">
      <c r="A177" s="157">
        <v>5300</v>
      </c>
      <c r="B177" s="156">
        <v>463000</v>
      </c>
      <c r="C177" s="155" t="s">
        <v>843</v>
      </c>
      <c r="D177" s="154">
        <f>D178+D179</f>
        <v>0</v>
      </c>
      <c r="E177" s="144"/>
    </row>
    <row r="178" spans="1:5" ht="12.75">
      <c r="A178" s="153">
        <v>5301</v>
      </c>
      <c r="B178" s="152">
        <v>463100</v>
      </c>
      <c r="C178" s="151" t="s">
        <v>325</v>
      </c>
      <c r="D178" s="150"/>
      <c r="E178" s="149"/>
    </row>
    <row r="179" spans="1:5" ht="12.75">
      <c r="A179" s="153">
        <v>5302</v>
      </c>
      <c r="B179" s="152">
        <v>463200</v>
      </c>
      <c r="C179" s="151" t="s">
        <v>439</v>
      </c>
      <c r="D179" s="150"/>
      <c r="E179" s="149"/>
    </row>
    <row r="180" spans="1:5" ht="25.5">
      <c r="A180" s="157">
        <v>5303</v>
      </c>
      <c r="B180" s="156">
        <v>464000</v>
      </c>
      <c r="C180" s="155" t="s">
        <v>844</v>
      </c>
      <c r="D180" s="154">
        <f>D181+D182</f>
        <v>0</v>
      </c>
      <c r="E180" s="144"/>
    </row>
    <row r="181" spans="1:5" ht="12.75">
      <c r="A181" s="153">
        <v>5304</v>
      </c>
      <c r="B181" s="152">
        <v>464100</v>
      </c>
      <c r="C181" s="151" t="s">
        <v>57</v>
      </c>
      <c r="D181" s="150"/>
      <c r="E181" s="149"/>
    </row>
    <row r="182" spans="1:5" ht="12.75">
      <c r="A182" s="153">
        <v>5305</v>
      </c>
      <c r="B182" s="152">
        <v>464200</v>
      </c>
      <c r="C182" s="151" t="s">
        <v>58</v>
      </c>
      <c r="D182" s="150"/>
      <c r="E182" s="149"/>
    </row>
    <row r="183" spans="1:5" ht="12.75">
      <c r="A183" s="157">
        <v>5306</v>
      </c>
      <c r="B183" s="156">
        <v>465000</v>
      </c>
      <c r="C183" s="155" t="s">
        <v>845</v>
      </c>
      <c r="D183" s="154">
        <f>D184+D185</f>
        <v>0</v>
      </c>
      <c r="E183" s="144"/>
    </row>
    <row r="184" spans="1:5" ht="12.75">
      <c r="A184" s="153">
        <v>5307</v>
      </c>
      <c r="B184" s="152">
        <v>465100</v>
      </c>
      <c r="C184" s="151" t="s">
        <v>59</v>
      </c>
      <c r="D184" s="150"/>
      <c r="E184" s="149"/>
    </row>
    <row r="185" spans="1:5" ht="12.75">
      <c r="A185" s="153">
        <v>5308</v>
      </c>
      <c r="B185" s="152">
        <v>465200</v>
      </c>
      <c r="C185" s="151" t="s">
        <v>60</v>
      </c>
      <c r="D185" s="150"/>
      <c r="E185" s="149"/>
    </row>
    <row r="186" spans="1:5" ht="12.75">
      <c r="A186" s="157">
        <v>5309</v>
      </c>
      <c r="B186" s="156">
        <v>470000</v>
      </c>
      <c r="C186" s="155" t="s">
        <v>846</v>
      </c>
      <c r="D186" s="154">
        <f>D187+D191</f>
        <v>0</v>
      </c>
      <c r="E186" s="144"/>
    </row>
    <row r="187" spans="1:5" ht="25.5">
      <c r="A187" s="157">
        <v>5310</v>
      </c>
      <c r="B187" s="156">
        <v>471000</v>
      </c>
      <c r="C187" s="155" t="s">
        <v>847</v>
      </c>
      <c r="D187" s="154">
        <f>SUM(D188:D190)</f>
        <v>0</v>
      </c>
      <c r="E187" s="144"/>
    </row>
    <row r="188" spans="1:5" ht="25.5">
      <c r="A188" s="153">
        <v>5311</v>
      </c>
      <c r="B188" s="152">
        <v>471100</v>
      </c>
      <c r="C188" s="151" t="s">
        <v>200</v>
      </c>
      <c r="D188" s="150"/>
      <c r="E188" s="149"/>
    </row>
    <row r="189" spans="1:5" ht="25.5">
      <c r="A189" s="153">
        <v>5312</v>
      </c>
      <c r="B189" s="152">
        <v>471200</v>
      </c>
      <c r="C189" s="151" t="s">
        <v>93</v>
      </c>
      <c r="D189" s="150"/>
      <c r="E189" s="149"/>
    </row>
    <row r="190" spans="1:5" ht="25.5">
      <c r="A190" s="153">
        <v>5313</v>
      </c>
      <c r="B190" s="152">
        <v>471900</v>
      </c>
      <c r="C190" s="151" t="s">
        <v>94</v>
      </c>
      <c r="D190" s="150"/>
      <c r="E190" s="149"/>
    </row>
    <row r="191" spans="1:5" ht="12.75">
      <c r="A191" s="157">
        <v>5314</v>
      </c>
      <c r="B191" s="156">
        <v>472000</v>
      </c>
      <c r="C191" s="155" t="s">
        <v>848</v>
      </c>
      <c r="D191" s="154">
        <f>SUM(D192:D200)</f>
        <v>0</v>
      </c>
      <c r="E191" s="144"/>
    </row>
    <row r="192" spans="1:5" ht="12.75">
      <c r="A192" s="153">
        <v>5315</v>
      </c>
      <c r="B192" s="152">
        <v>472100</v>
      </c>
      <c r="C192" s="151" t="s">
        <v>95</v>
      </c>
      <c r="D192" s="150"/>
      <c r="E192" s="149"/>
    </row>
    <row r="193" spans="1:5" ht="12.75">
      <c r="A193" s="153">
        <v>5316</v>
      </c>
      <c r="B193" s="152">
        <v>472200</v>
      </c>
      <c r="C193" s="151" t="s">
        <v>849</v>
      </c>
      <c r="D193" s="150"/>
      <c r="E193" s="149"/>
    </row>
    <row r="194" spans="1:5" ht="12.75">
      <c r="A194" s="153">
        <v>5317</v>
      </c>
      <c r="B194" s="152">
        <v>472300</v>
      </c>
      <c r="C194" s="151" t="s">
        <v>850</v>
      </c>
      <c r="D194" s="150"/>
      <c r="E194" s="149"/>
    </row>
    <row r="195" spans="1:5" ht="12.75">
      <c r="A195" s="153">
        <v>5318</v>
      </c>
      <c r="B195" s="152">
        <v>472400</v>
      </c>
      <c r="C195" s="151" t="s">
        <v>851</v>
      </c>
      <c r="D195" s="150"/>
      <c r="E195" s="149"/>
    </row>
    <row r="196" spans="1:5" ht="12.75">
      <c r="A196" s="153">
        <v>5319</v>
      </c>
      <c r="B196" s="152">
        <v>472500</v>
      </c>
      <c r="C196" s="151" t="s">
        <v>40</v>
      </c>
      <c r="D196" s="150"/>
      <c r="E196" s="149"/>
    </row>
    <row r="197" spans="1:5" ht="12.75">
      <c r="A197" s="153">
        <v>5320</v>
      </c>
      <c r="B197" s="152">
        <v>472600</v>
      </c>
      <c r="C197" s="151" t="s">
        <v>41</v>
      </c>
      <c r="D197" s="150"/>
      <c r="E197" s="149"/>
    </row>
    <row r="198" spans="1:5" ht="12.75">
      <c r="A198" s="153">
        <v>5321</v>
      </c>
      <c r="B198" s="152">
        <v>472700</v>
      </c>
      <c r="C198" s="151" t="s">
        <v>852</v>
      </c>
      <c r="D198" s="150"/>
      <c r="E198" s="149"/>
    </row>
    <row r="199" spans="1:5" ht="12.75">
      <c r="A199" s="153">
        <v>5322</v>
      </c>
      <c r="B199" s="152">
        <v>472800</v>
      </c>
      <c r="C199" s="151" t="s">
        <v>853</v>
      </c>
      <c r="D199" s="150"/>
      <c r="E199" s="149"/>
    </row>
    <row r="200" spans="1:5" ht="12.75">
      <c r="A200" s="153">
        <v>5323</v>
      </c>
      <c r="B200" s="152">
        <v>472900</v>
      </c>
      <c r="C200" s="151" t="s">
        <v>658</v>
      </c>
      <c r="D200" s="150"/>
      <c r="E200" s="149"/>
    </row>
    <row r="201" spans="1:5" ht="12.75">
      <c r="A201" s="157">
        <v>5324</v>
      </c>
      <c r="B201" s="156">
        <v>480000</v>
      </c>
      <c r="C201" s="155" t="s">
        <v>854</v>
      </c>
      <c r="D201" s="154">
        <f>D202+D205+D209+D211+D218+D220</f>
        <v>21</v>
      </c>
      <c r="E201" s="144"/>
    </row>
    <row r="202" spans="1:5" ht="12.75">
      <c r="A202" s="157">
        <v>5325</v>
      </c>
      <c r="B202" s="156">
        <v>481000</v>
      </c>
      <c r="C202" s="155" t="s">
        <v>855</v>
      </c>
      <c r="D202" s="154">
        <f>D203+D204</f>
        <v>0</v>
      </c>
      <c r="E202" s="144"/>
    </row>
    <row r="203" spans="1:5" ht="25.5">
      <c r="A203" s="153">
        <v>5326</v>
      </c>
      <c r="B203" s="152">
        <v>481100</v>
      </c>
      <c r="C203" s="151" t="s">
        <v>363</v>
      </c>
      <c r="D203" s="150"/>
      <c r="E203" s="149"/>
    </row>
    <row r="204" spans="1:5" ht="12.75">
      <c r="A204" s="153">
        <v>5327</v>
      </c>
      <c r="B204" s="152">
        <v>481900</v>
      </c>
      <c r="C204" s="151" t="s">
        <v>364</v>
      </c>
      <c r="D204" s="150"/>
      <c r="E204" s="149"/>
    </row>
    <row r="205" spans="1:5" ht="12.75">
      <c r="A205" s="157">
        <v>5328</v>
      </c>
      <c r="B205" s="156">
        <v>482000</v>
      </c>
      <c r="C205" s="155" t="s">
        <v>856</v>
      </c>
      <c r="D205" s="154">
        <f>SUM(D206:D208)</f>
        <v>21</v>
      </c>
      <c r="E205" s="144"/>
    </row>
    <row r="206" spans="1:5" ht="12.75">
      <c r="A206" s="153">
        <v>5329</v>
      </c>
      <c r="B206" s="152">
        <v>482100</v>
      </c>
      <c r="C206" s="151" t="s">
        <v>186</v>
      </c>
      <c r="D206" s="150">
        <v>21</v>
      </c>
      <c r="E206" s="149"/>
    </row>
    <row r="207" spans="1:5" ht="12.75">
      <c r="A207" s="153">
        <v>5330</v>
      </c>
      <c r="B207" s="152">
        <v>482200</v>
      </c>
      <c r="C207" s="151" t="s">
        <v>61</v>
      </c>
      <c r="D207" s="150"/>
      <c r="E207" s="149"/>
    </row>
    <row r="208" spans="1:5" ht="12.75">
      <c r="A208" s="153">
        <v>5331</v>
      </c>
      <c r="B208" s="152">
        <v>482300</v>
      </c>
      <c r="C208" s="151" t="s">
        <v>753</v>
      </c>
      <c r="D208" s="150"/>
      <c r="E208" s="149"/>
    </row>
    <row r="209" spans="1:5" ht="12.75">
      <c r="A209" s="157">
        <v>5332</v>
      </c>
      <c r="B209" s="156">
        <v>483000</v>
      </c>
      <c r="C209" s="155" t="s">
        <v>857</v>
      </c>
      <c r="D209" s="154">
        <f>D210</f>
        <v>0</v>
      </c>
      <c r="E209" s="144"/>
    </row>
    <row r="210" spans="1:5" ht="12.75">
      <c r="A210" s="153">
        <v>5333</v>
      </c>
      <c r="B210" s="152">
        <v>483100</v>
      </c>
      <c r="C210" s="151" t="s">
        <v>0</v>
      </c>
      <c r="D210" s="150"/>
      <c r="E210" s="149"/>
    </row>
    <row r="211" spans="1:5" ht="38.25">
      <c r="A211" s="157">
        <v>5334</v>
      </c>
      <c r="B211" s="156">
        <v>484000</v>
      </c>
      <c r="C211" s="155" t="s">
        <v>858</v>
      </c>
      <c r="D211" s="154">
        <f>D212+D213</f>
        <v>0</v>
      </c>
      <c r="E211" s="144"/>
    </row>
    <row r="212" spans="1:5" ht="12.75">
      <c r="A212" s="153">
        <v>5335</v>
      </c>
      <c r="B212" s="152">
        <v>484100</v>
      </c>
      <c r="C212" s="151" t="s">
        <v>581</v>
      </c>
      <c r="D212" s="150"/>
      <c r="E212" s="149"/>
    </row>
    <row r="213" spans="1:5" ht="12.75">
      <c r="A213" s="153">
        <v>5336</v>
      </c>
      <c r="B213" s="152">
        <v>484200</v>
      </c>
      <c r="C213" s="151" t="s">
        <v>455</v>
      </c>
      <c r="D213" s="150"/>
      <c r="E213" s="149"/>
    </row>
    <row r="214" spans="1:5" ht="18" customHeight="1">
      <c r="A214" s="602" t="s">
        <v>533</v>
      </c>
      <c r="B214" s="588" t="s">
        <v>534</v>
      </c>
      <c r="C214" s="590" t="s">
        <v>535</v>
      </c>
      <c r="D214" s="589" t="s">
        <v>956</v>
      </c>
      <c r="E214" s="598"/>
    </row>
    <row r="215" spans="1:5" ht="24.75" customHeight="1">
      <c r="A215" s="602"/>
      <c r="B215" s="588"/>
      <c r="C215" s="590"/>
      <c r="D215" s="589"/>
      <c r="E215" s="598"/>
    </row>
    <row r="216" spans="1:5" ht="23.25" customHeight="1">
      <c r="A216" s="602"/>
      <c r="B216" s="588"/>
      <c r="C216" s="590"/>
      <c r="D216" s="589"/>
      <c r="E216" s="598"/>
    </row>
    <row r="217" spans="1:5" ht="12.75">
      <c r="A217" s="161" t="s">
        <v>416</v>
      </c>
      <c r="B217" s="160" t="s">
        <v>417</v>
      </c>
      <c r="C217" s="160" t="s">
        <v>418</v>
      </c>
      <c r="D217" s="159" t="s">
        <v>419</v>
      </c>
      <c r="E217" s="158"/>
    </row>
    <row r="218" spans="1:5" ht="25.5">
      <c r="A218" s="157">
        <v>5337</v>
      </c>
      <c r="B218" s="156">
        <v>485000</v>
      </c>
      <c r="C218" s="155" t="s">
        <v>859</v>
      </c>
      <c r="D218" s="154">
        <f>D219</f>
        <v>0</v>
      </c>
      <c r="E218" s="144"/>
    </row>
    <row r="219" spans="1:5" ht="12.75">
      <c r="A219" s="153">
        <v>5338</v>
      </c>
      <c r="B219" s="152">
        <v>485100</v>
      </c>
      <c r="C219" s="151" t="s">
        <v>860</v>
      </c>
      <c r="D219" s="150"/>
      <c r="E219" s="149"/>
    </row>
    <row r="220" spans="1:5" ht="25.5">
      <c r="A220" s="157">
        <v>5339</v>
      </c>
      <c r="B220" s="156">
        <v>489000</v>
      </c>
      <c r="C220" s="155" t="s">
        <v>861</v>
      </c>
      <c r="D220" s="154">
        <f>D221</f>
        <v>0</v>
      </c>
      <c r="E220" s="144"/>
    </row>
    <row r="221" spans="1:5" ht="25.5">
      <c r="A221" s="153">
        <v>5340</v>
      </c>
      <c r="B221" s="152">
        <v>489100</v>
      </c>
      <c r="C221" s="151" t="s">
        <v>582</v>
      </c>
      <c r="D221" s="150"/>
      <c r="E221" s="149"/>
    </row>
    <row r="222" spans="1:5" ht="25.5">
      <c r="A222" s="157">
        <v>5341</v>
      </c>
      <c r="B222" s="156">
        <v>500000</v>
      </c>
      <c r="C222" s="155" t="s">
        <v>862</v>
      </c>
      <c r="D222" s="154">
        <f>D223+D245+D254+D257+D265</f>
        <v>0</v>
      </c>
      <c r="E222" s="144"/>
    </row>
    <row r="223" spans="1:5" ht="12.75">
      <c r="A223" s="157">
        <v>5342</v>
      </c>
      <c r="B223" s="156">
        <v>510000</v>
      </c>
      <c r="C223" s="155" t="s">
        <v>863</v>
      </c>
      <c r="D223" s="154">
        <f>D224+D229+D239+D241+D243</f>
        <v>0</v>
      </c>
      <c r="E223" s="144"/>
    </row>
    <row r="224" spans="1:5" ht="12.75">
      <c r="A224" s="157">
        <v>5343</v>
      </c>
      <c r="B224" s="156">
        <v>511000</v>
      </c>
      <c r="C224" s="155" t="s">
        <v>864</v>
      </c>
      <c r="D224" s="154">
        <f>SUM(D225:D228)</f>
        <v>0</v>
      </c>
      <c r="E224" s="144"/>
    </row>
    <row r="225" spans="1:5" ht="12.75">
      <c r="A225" s="153">
        <v>5344</v>
      </c>
      <c r="B225" s="152">
        <v>511100</v>
      </c>
      <c r="C225" s="151" t="s">
        <v>571</v>
      </c>
      <c r="D225" s="150"/>
      <c r="E225" s="149"/>
    </row>
    <row r="226" spans="1:5" ht="12.75">
      <c r="A226" s="153">
        <v>5345</v>
      </c>
      <c r="B226" s="152">
        <v>511200</v>
      </c>
      <c r="C226" s="151" t="s">
        <v>572</v>
      </c>
      <c r="D226" s="150"/>
      <c r="E226" s="149"/>
    </row>
    <row r="227" spans="1:5" ht="12.75">
      <c r="A227" s="153">
        <v>5346</v>
      </c>
      <c r="B227" s="152">
        <v>511300</v>
      </c>
      <c r="C227" s="151" t="s">
        <v>573</v>
      </c>
      <c r="D227" s="150"/>
      <c r="E227" s="149"/>
    </row>
    <row r="228" spans="1:5" ht="12.75">
      <c r="A228" s="153">
        <v>5347</v>
      </c>
      <c r="B228" s="152">
        <v>511400</v>
      </c>
      <c r="C228" s="151" t="s">
        <v>574</v>
      </c>
      <c r="D228" s="150"/>
      <c r="E228" s="149"/>
    </row>
    <row r="229" spans="1:5" ht="12.75">
      <c r="A229" s="157">
        <v>5348</v>
      </c>
      <c r="B229" s="156">
        <v>512000</v>
      </c>
      <c r="C229" s="155" t="s">
        <v>865</v>
      </c>
      <c r="D229" s="154">
        <f>SUM(D230:D238)</f>
        <v>0</v>
      </c>
      <c r="E229" s="144"/>
    </row>
    <row r="230" spans="1:5" ht="12.75">
      <c r="A230" s="153">
        <v>5349</v>
      </c>
      <c r="B230" s="152">
        <v>512100</v>
      </c>
      <c r="C230" s="151" t="s">
        <v>575</v>
      </c>
      <c r="D230" s="150"/>
      <c r="E230" s="149"/>
    </row>
    <row r="231" spans="1:5" ht="12.75">
      <c r="A231" s="153">
        <v>5350</v>
      </c>
      <c r="B231" s="152">
        <v>512200</v>
      </c>
      <c r="C231" s="151" t="s">
        <v>183</v>
      </c>
      <c r="D231" s="150"/>
      <c r="E231" s="149"/>
    </row>
    <row r="232" spans="1:5" ht="12.75">
      <c r="A232" s="153">
        <v>5351</v>
      </c>
      <c r="B232" s="152">
        <v>512300</v>
      </c>
      <c r="C232" s="151" t="s">
        <v>184</v>
      </c>
      <c r="D232" s="150"/>
      <c r="E232" s="149"/>
    </row>
    <row r="233" spans="1:5" ht="12.75">
      <c r="A233" s="153">
        <v>5352</v>
      </c>
      <c r="B233" s="152">
        <v>512400</v>
      </c>
      <c r="C233" s="151" t="s">
        <v>346</v>
      </c>
      <c r="D233" s="150"/>
      <c r="E233" s="149"/>
    </row>
    <row r="234" spans="1:5" ht="12.75">
      <c r="A234" s="153">
        <v>5353</v>
      </c>
      <c r="B234" s="152">
        <v>512500</v>
      </c>
      <c r="C234" s="151" t="s">
        <v>185</v>
      </c>
      <c r="D234" s="150"/>
      <c r="E234" s="149"/>
    </row>
    <row r="235" spans="1:5" ht="12.75">
      <c r="A235" s="153">
        <v>5354</v>
      </c>
      <c r="B235" s="152">
        <v>512600</v>
      </c>
      <c r="C235" s="151" t="s">
        <v>754</v>
      </c>
      <c r="D235" s="150"/>
      <c r="E235" s="149"/>
    </row>
    <row r="236" spans="1:5" ht="12.75">
      <c r="A236" s="153">
        <v>5355</v>
      </c>
      <c r="B236" s="152">
        <v>512700</v>
      </c>
      <c r="C236" s="151" t="s">
        <v>103</v>
      </c>
      <c r="D236" s="150"/>
      <c r="E236" s="149"/>
    </row>
    <row r="237" spans="1:5" ht="12.75">
      <c r="A237" s="153">
        <v>5356</v>
      </c>
      <c r="B237" s="152">
        <v>512800</v>
      </c>
      <c r="C237" s="151" t="s">
        <v>104</v>
      </c>
      <c r="D237" s="150"/>
      <c r="E237" s="149"/>
    </row>
    <row r="238" spans="1:5" ht="12.75">
      <c r="A238" s="153">
        <v>5357</v>
      </c>
      <c r="B238" s="152">
        <v>512900</v>
      </c>
      <c r="C238" s="151" t="s">
        <v>576</v>
      </c>
      <c r="D238" s="150"/>
      <c r="E238" s="149"/>
    </row>
    <row r="239" spans="1:5" ht="12.75">
      <c r="A239" s="157">
        <v>5358</v>
      </c>
      <c r="B239" s="156">
        <v>513000</v>
      </c>
      <c r="C239" s="155" t="s">
        <v>866</v>
      </c>
      <c r="D239" s="154">
        <f>D240</f>
        <v>0</v>
      </c>
      <c r="E239" s="144"/>
    </row>
    <row r="240" spans="1:5" ht="12.75">
      <c r="A240" s="153">
        <v>5359</v>
      </c>
      <c r="B240" s="152">
        <v>513100</v>
      </c>
      <c r="C240" s="151" t="s">
        <v>583</v>
      </c>
      <c r="D240" s="150"/>
      <c r="E240" s="149"/>
    </row>
    <row r="241" spans="1:5" ht="12.75">
      <c r="A241" s="157">
        <v>5360</v>
      </c>
      <c r="B241" s="156">
        <v>514000</v>
      </c>
      <c r="C241" s="155" t="s">
        <v>867</v>
      </c>
      <c r="D241" s="154">
        <f>D242</f>
        <v>0</v>
      </c>
      <c r="E241" s="144"/>
    </row>
    <row r="242" spans="1:5" ht="12.75">
      <c r="A242" s="153">
        <v>5361</v>
      </c>
      <c r="B242" s="152">
        <v>514100</v>
      </c>
      <c r="C242" s="151" t="s">
        <v>577</v>
      </c>
      <c r="D242" s="150"/>
      <c r="E242" s="149"/>
    </row>
    <row r="243" spans="1:5" ht="12.75">
      <c r="A243" s="157">
        <v>5362</v>
      </c>
      <c r="B243" s="156">
        <v>515000</v>
      </c>
      <c r="C243" s="155" t="s">
        <v>868</v>
      </c>
      <c r="D243" s="154">
        <f>D244</f>
        <v>0</v>
      </c>
      <c r="E243" s="144"/>
    </row>
    <row r="244" spans="1:5" ht="12.75">
      <c r="A244" s="153">
        <v>5363</v>
      </c>
      <c r="B244" s="152">
        <v>515100</v>
      </c>
      <c r="C244" s="151" t="s">
        <v>462</v>
      </c>
      <c r="D244" s="150"/>
      <c r="E244" s="149"/>
    </row>
    <row r="245" spans="1:5" ht="12.75">
      <c r="A245" s="157">
        <v>5364</v>
      </c>
      <c r="B245" s="156">
        <v>520000</v>
      </c>
      <c r="C245" s="155" t="s">
        <v>869</v>
      </c>
      <c r="D245" s="154">
        <f>D246+D248+D252</f>
        <v>0</v>
      </c>
      <c r="E245" s="144"/>
    </row>
    <row r="246" spans="1:5" ht="12.75">
      <c r="A246" s="157">
        <v>5365</v>
      </c>
      <c r="B246" s="156">
        <v>521000</v>
      </c>
      <c r="C246" s="155" t="s">
        <v>870</v>
      </c>
      <c r="D246" s="154">
        <f>D247</f>
        <v>0</v>
      </c>
      <c r="E246" s="144"/>
    </row>
    <row r="247" spans="1:5" ht="12.75">
      <c r="A247" s="153">
        <v>5366</v>
      </c>
      <c r="B247" s="152">
        <v>521100</v>
      </c>
      <c r="C247" s="151" t="s">
        <v>334</v>
      </c>
      <c r="D247" s="150"/>
      <c r="E247" s="149"/>
    </row>
    <row r="248" spans="1:5" ht="12.75">
      <c r="A248" s="157">
        <v>5367</v>
      </c>
      <c r="B248" s="156">
        <v>522000</v>
      </c>
      <c r="C248" s="155" t="s">
        <v>871</v>
      </c>
      <c r="D248" s="154">
        <f>SUM(D249:D251)</f>
        <v>0</v>
      </c>
      <c r="E248" s="144"/>
    </row>
    <row r="249" spans="1:5" ht="12.75">
      <c r="A249" s="153">
        <v>5368</v>
      </c>
      <c r="B249" s="152">
        <v>522100</v>
      </c>
      <c r="C249" s="151" t="s">
        <v>536</v>
      </c>
      <c r="D249" s="150"/>
      <c r="E249" s="149"/>
    </row>
    <row r="250" spans="1:5" ht="12.75">
      <c r="A250" s="153">
        <v>5369</v>
      </c>
      <c r="B250" s="152">
        <v>522200</v>
      </c>
      <c r="C250" s="151" t="s">
        <v>328</v>
      </c>
      <c r="D250" s="150"/>
      <c r="E250" s="149"/>
    </row>
    <row r="251" spans="1:5" ht="12.75">
      <c r="A251" s="153">
        <v>5370</v>
      </c>
      <c r="B251" s="152">
        <v>522300</v>
      </c>
      <c r="C251" s="151" t="s">
        <v>329</v>
      </c>
      <c r="D251" s="150"/>
      <c r="E251" s="149"/>
    </row>
    <row r="252" spans="1:5" ht="12.75">
      <c r="A252" s="157">
        <v>5371</v>
      </c>
      <c r="B252" s="156">
        <v>523000</v>
      </c>
      <c r="C252" s="155" t="s">
        <v>872</v>
      </c>
      <c r="D252" s="154">
        <f>D253</f>
        <v>0</v>
      </c>
      <c r="E252" s="144"/>
    </row>
    <row r="253" spans="1:5" ht="12.75">
      <c r="A253" s="153">
        <v>5372</v>
      </c>
      <c r="B253" s="152">
        <v>523100</v>
      </c>
      <c r="C253" s="151" t="s">
        <v>330</v>
      </c>
      <c r="D253" s="150"/>
      <c r="E253" s="149"/>
    </row>
    <row r="254" spans="1:5" ht="12.75">
      <c r="A254" s="157">
        <v>5373</v>
      </c>
      <c r="B254" s="156">
        <v>530000</v>
      </c>
      <c r="C254" s="155" t="s">
        <v>873</v>
      </c>
      <c r="D254" s="154">
        <f>D255</f>
        <v>0</v>
      </c>
      <c r="E254" s="144"/>
    </row>
    <row r="255" spans="1:5" ht="12.75">
      <c r="A255" s="157">
        <v>5374</v>
      </c>
      <c r="B255" s="156">
        <v>531000</v>
      </c>
      <c r="C255" s="155" t="s">
        <v>874</v>
      </c>
      <c r="D255" s="154">
        <f>D256</f>
        <v>0</v>
      </c>
      <c r="E255" s="144"/>
    </row>
    <row r="256" spans="1:5" ht="12.75">
      <c r="A256" s="153">
        <v>5375</v>
      </c>
      <c r="B256" s="152">
        <v>531100</v>
      </c>
      <c r="C256" s="151" t="s">
        <v>437</v>
      </c>
      <c r="D256" s="150"/>
      <c r="E256" s="149"/>
    </row>
    <row r="257" spans="1:5" ht="12.75">
      <c r="A257" s="157">
        <v>5376</v>
      </c>
      <c r="B257" s="156">
        <v>540000</v>
      </c>
      <c r="C257" s="155" t="s">
        <v>875</v>
      </c>
      <c r="D257" s="154">
        <f>D258+D260+D262</f>
        <v>0</v>
      </c>
      <c r="E257" s="144"/>
    </row>
    <row r="258" spans="1:5" ht="12.75">
      <c r="A258" s="157">
        <v>5377</v>
      </c>
      <c r="B258" s="156">
        <v>541000</v>
      </c>
      <c r="C258" s="155" t="s">
        <v>876</v>
      </c>
      <c r="D258" s="154">
        <f>D259</f>
        <v>0</v>
      </c>
      <c r="E258" s="144"/>
    </row>
    <row r="259" spans="1:5" ht="12.75">
      <c r="A259" s="153">
        <v>5378</v>
      </c>
      <c r="B259" s="152">
        <v>541100</v>
      </c>
      <c r="C259" s="151" t="s">
        <v>368</v>
      </c>
      <c r="D259" s="150"/>
      <c r="E259" s="149"/>
    </row>
    <row r="260" spans="1:5" ht="12.75">
      <c r="A260" s="157">
        <v>5379</v>
      </c>
      <c r="B260" s="156">
        <v>542000</v>
      </c>
      <c r="C260" s="155" t="s">
        <v>877</v>
      </c>
      <c r="D260" s="154">
        <f>D261</f>
        <v>0</v>
      </c>
      <c r="E260" s="144"/>
    </row>
    <row r="261" spans="1:5" ht="12.75">
      <c r="A261" s="153">
        <v>5380</v>
      </c>
      <c r="B261" s="152">
        <v>542100</v>
      </c>
      <c r="C261" s="151" t="s">
        <v>331</v>
      </c>
      <c r="D261" s="150"/>
      <c r="E261" s="149"/>
    </row>
    <row r="262" spans="1:5" ht="12.75">
      <c r="A262" s="157">
        <v>5381</v>
      </c>
      <c r="B262" s="156">
        <v>543000</v>
      </c>
      <c r="C262" s="155" t="s">
        <v>878</v>
      </c>
      <c r="D262" s="154">
        <f>D263+D264</f>
        <v>0</v>
      </c>
      <c r="E262" s="144"/>
    </row>
    <row r="263" spans="1:5" ht="12.75">
      <c r="A263" s="153">
        <v>5382</v>
      </c>
      <c r="B263" s="152">
        <v>543100</v>
      </c>
      <c r="C263" s="151" t="s">
        <v>332</v>
      </c>
      <c r="D263" s="150"/>
      <c r="E263" s="149"/>
    </row>
    <row r="264" spans="1:5" ht="12.75">
      <c r="A264" s="153">
        <v>5383</v>
      </c>
      <c r="B264" s="152">
        <v>543200</v>
      </c>
      <c r="C264" s="151" t="s">
        <v>333</v>
      </c>
      <c r="D264" s="150"/>
      <c r="E264" s="149"/>
    </row>
    <row r="265" spans="1:5" ht="38.25">
      <c r="A265" s="157">
        <v>5384</v>
      </c>
      <c r="B265" s="156">
        <v>550000</v>
      </c>
      <c r="C265" s="155" t="s">
        <v>879</v>
      </c>
      <c r="D265" s="154">
        <f>D266</f>
        <v>0</v>
      </c>
      <c r="E265" s="144"/>
    </row>
    <row r="266" spans="1:5" ht="38.25">
      <c r="A266" s="157">
        <v>5385</v>
      </c>
      <c r="B266" s="156">
        <v>551000</v>
      </c>
      <c r="C266" s="155" t="s">
        <v>880</v>
      </c>
      <c r="D266" s="154">
        <f>D267</f>
        <v>0</v>
      </c>
      <c r="E266" s="144"/>
    </row>
    <row r="267" spans="1:5" ht="25.5">
      <c r="A267" s="153">
        <v>5386</v>
      </c>
      <c r="B267" s="152">
        <v>551100</v>
      </c>
      <c r="C267" s="151" t="s">
        <v>643</v>
      </c>
      <c r="D267" s="150"/>
      <c r="E267" s="149"/>
    </row>
    <row r="268" spans="1:5" ht="25.5">
      <c r="A268" s="157">
        <v>5387</v>
      </c>
      <c r="B268" s="156">
        <v>600000</v>
      </c>
      <c r="C268" s="155" t="s">
        <v>881</v>
      </c>
      <c r="D268" s="154">
        <f>D269+D298</f>
        <v>0</v>
      </c>
      <c r="E268" s="144"/>
    </row>
    <row r="269" spans="1:5" ht="12.75">
      <c r="A269" s="157">
        <v>5388</v>
      </c>
      <c r="B269" s="156">
        <v>610000</v>
      </c>
      <c r="C269" s="155" t="s">
        <v>882</v>
      </c>
      <c r="D269" s="154">
        <f>D270+D280+D292+D294+D296</f>
        <v>0</v>
      </c>
      <c r="E269" s="144"/>
    </row>
    <row r="270" spans="1:5" ht="12.75">
      <c r="A270" s="157">
        <v>5389</v>
      </c>
      <c r="B270" s="156">
        <v>611000</v>
      </c>
      <c r="C270" s="155" t="s">
        <v>883</v>
      </c>
      <c r="D270" s="154">
        <f>SUM(D271:D279)</f>
        <v>0</v>
      </c>
      <c r="E270" s="144"/>
    </row>
    <row r="271" spans="1:5" ht="12.75">
      <c r="A271" s="153">
        <v>5390</v>
      </c>
      <c r="B271" s="152">
        <v>611100</v>
      </c>
      <c r="C271" s="151" t="s">
        <v>344</v>
      </c>
      <c r="D271" s="150"/>
      <c r="E271" s="149"/>
    </row>
    <row r="272" spans="1:5" ht="12.75">
      <c r="A272" s="153">
        <v>5391</v>
      </c>
      <c r="B272" s="152">
        <v>611200</v>
      </c>
      <c r="C272" s="151" t="s">
        <v>345</v>
      </c>
      <c r="D272" s="150"/>
      <c r="E272" s="149"/>
    </row>
    <row r="273" spans="1:5" ht="12.75">
      <c r="A273" s="153">
        <v>5392</v>
      </c>
      <c r="B273" s="152">
        <v>611300</v>
      </c>
      <c r="C273" s="151" t="s">
        <v>490</v>
      </c>
      <c r="D273" s="150"/>
      <c r="E273" s="149"/>
    </row>
    <row r="274" spans="1:5" ht="12.75">
      <c r="A274" s="153">
        <v>5393</v>
      </c>
      <c r="B274" s="152">
        <v>611400</v>
      </c>
      <c r="C274" s="151" t="s">
        <v>491</v>
      </c>
      <c r="D274" s="150"/>
      <c r="E274" s="149"/>
    </row>
    <row r="275" spans="1:5" ht="12.75">
      <c r="A275" s="153">
        <v>5394</v>
      </c>
      <c r="B275" s="152">
        <v>611500</v>
      </c>
      <c r="C275" s="151" t="s">
        <v>492</v>
      </c>
      <c r="D275" s="150"/>
      <c r="E275" s="149"/>
    </row>
    <row r="276" spans="1:5" ht="12.75">
      <c r="A276" s="153">
        <v>5395</v>
      </c>
      <c r="B276" s="152">
        <v>611600</v>
      </c>
      <c r="C276" s="151" t="s">
        <v>493</v>
      </c>
      <c r="D276" s="150"/>
      <c r="E276" s="149"/>
    </row>
    <row r="277" spans="1:5" ht="12.75">
      <c r="A277" s="153">
        <v>5396</v>
      </c>
      <c r="B277" s="152">
        <v>611700</v>
      </c>
      <c r="C277" s="151" t="s">
        <v>884</v>
      </c>
      <c r="D277" s="150"/>
      <c r="E277" s="149"/>
    </row>
    <row r="278" spans="1:5" ht="12.75">
      <c r="A278" s="153">
        <v>5397</v>
      </c>
      <c r="B278" s="152">
        <v>611800</v>
      </c>
      <c r="C278" s="151" t="s">
        <v>494</v>
      </c>
      <c r="D278" s="150"/>
      <c r="E278" s="149"/>
    </row>
    <row r="279" spans="1:5" ht="12.75">
      <c r="A279" s="153">
        <v>5398</v>
      </c>
      <c r="B279" s="152">
        <v>611900</v>
      </c>
      <c r="C279" s="151" t="s">
        <v>193</v>
      </c>
      <c r="D279" s="150"/>
      <c r="E279" s="149"/>
    </row>
    <row r="280" spans="1:5" ht="12.75">
      <c r="A280" s="157">
        <v>5399</v>
      </c>
      <c r="B280" s="156">
        <v>612000</v>
      </c>
      <c r="C280" s="155" t="s">
        <v>885</v>
      </c>
      <c r="D280" s="154">
        <f>SUM(D281:D291)</f>
        <v>0</v>
      </c>
      <c r="E280" s="144"/>
    </row>
    <row r="281" spans="1:5" ht="25.5">
      <c r="A281" s="153">
        <v>5400</v>
      </c>
      <c r="B281" s="152">
        <v>612100</v>
      </c>
      <c r="C281" s="151" t="s">
        <v>755</v>
      </c>
      <c r="D281" s="150"/>
      <c r="E281" s="149"/>
    </row>
    <row r="282" spans="1:5" ht="12.75">
      <c r="A282" s="153">
        <v>5401</v>
      </c>
      <c r="B282" s="152">
        <v>612200</v>
      </c>
      <c r="C282" s="151" t="s">
        <v>495</v>
      </c>
      <c r="D282" s="150"/>
      <c r="E282" s="149"/>
    </row>
    <row r="283" spans="1:5" ht="12.75">
      <c r="A283" s="153">
        <v>5402</v>
      </c>
      <c r="B283" s="152">
        <v>612300</v>
      </c>
      <c r="C283" s="151" t="s">
        <v>105</v>
      </c>
      <c r="D283" s="150"/>
      <c r="E283" s="149"/>
    </row>
    <row r="284" spans="1:5" ht="12.75">
      <c r="A284" s="602" t="s">
        <v>533</v>
      </c>
      <c r="B284" s="588" t="s">
        <v>534</v>
      </c>
      <c r="C284" s="590" t="s">
        <v>535</v>
      </c>
      <c r="D284" s="589" t="s">
        <v>956</v>
      </c>
      <c r="E284" s="598"/>
    </row>
    <row r="285" spans="1:5" ht="17.25" customHeight="1">
      <c r="A285" s="602"/>
      <c r="B285" s="588"/>
      <c r="C285" s="590"/>
      <c r="D285" s="589"/>
      <c r="E285" s="598"/>
    </row>
    <row r="286" spans="1:5" ht="21" customHeight="1">
      <c r="A286" s="602"/>
      <c r="B286" s="588"/>
      <c r="C286" s="590"/>
      <c r="D286" s="589"/>
      <c r="E286" s="598"/>
    </row>
    <row r="287" spans="1:5" ht="12.75">
      <c r="A287" s="161" t="s">
        <v>416</v>
      </c>
      <c r="B287" s="160" t="s">
        <v>417</v>
      </c>
      <c r="C287" s="160" t="s">
        <v>418</v>
      </c>
      <c r="D287" s="159" t="s">
        <v>419</v>
      </c>
      <c r="E287" s="158"/>
    </row>
    <row r="288" spans="1:5" ht="12.75">
      <c r="A288" s="153">
        <v>5403</v>
      </c>
      <c r="B288" s="152">
        <v>612400</v>
      </c>
      <c r="C288" s="151" t="s">
        <v>886</v>
      </c>
      <c r="D288" s="150"/>
      <c r="E288" s="149"/>
    </row>
    <row r="289" spans="1:5" ht="12.75">
      <c r="A289" s="153">
        <v>5404</v>
      </c>
      <c r="B289" s="152">
        <v>612500</v>
      </c>
      <c r="C289" s="151" t="s">
        <v>887</v>
      </c>
      <c r="D289" s="150"/>
      <c r="E289" s="149"/>
    </row>
    <row r="290" spans="1:5" ht="12.75">
      <c r="A290" s="153">
        <v>5405</v>
      </c>
      <c r="B290" s="152">
        <v>612600</v>
      </c>
      <c r="C290" s="151" t="s">
        <v>106</v>
      </c>
      <c r="D290" s="150"/>
      <c r="E290" s="149"/>
    </row>
    <row r="291" spans="1:5" ht="12.75">
      <c r="A291" s="153">
        <v>5406</v>
      </c>
      <c r="B291" s="152">
        <v>612900</v>
      </c>
      <c r="C291" s="151" t="s">
        <v>665</v>
      </c>
      <c r="D291" s="150"/>
      <c r="E291" s="149"/>
    </row>
    <row r="292" spans="1:5" ht="12.75">
      <c r="A292" s="157">
        <v>5407</v>
      </c>
      <c r="B292" s="156">
        <v>613000</v>
      </c>
      <c r="C292" s="155" t="s">
        <v>888</v>
      </c>
      <c r="D292" s="154">
        <f>D293</f>
        <v>0</v>
      </c>
      <c r="E292" s="144"/>
    </row>
    <row r="293" spans="1:5" ht="12.75">
      <c r="A293" s="153">
        <v>5408</v>
      </c>
      <c r="B293" s="152">
        <v>613100</v>
      </c>
      <c r="C293" s="151" t="s">
        <v>107</v>
      </c>
      <c r="D293" s="150"/>
      <c r="E293" s="149"/>
    </row>
    <row r="294" spans="1:5" ht="12.75">
      <c r="A294" s="157">
        <v>5409</v>
      </c>
      <c r="B294" s="156">
        <v>614000</v>
      </c>
      <c r="C294" s="155" t="s">
        <v>889</v>
      </c>
      <c r="D294" s="154">
        <f>D295</f>
        <v>0</v>
      </c>
      <c r="E294" s="144"/>
    </row>
    <row r="295" spans="1:5" ht="12.75">
      <c r="A295" s="153">
        <v>5410</v>
      </c>
      <c r="B295" s="152">
        <v>614100</v>
      </c>
      <c r="C295" s="151" t="s">
        <v>149</v>
      </c>
      <c r="D295" s="150"/>
      <c r="E295" s="149"/>
    </row>
    <row r="296" spans="1:5" ht="25.5">
      <c r="A296" s="157">
        <v>5411</v>
      </c>
      <c r="B296" s="156">
        <v>615000</v>
      </c>
      <c r="C296" s="155" t="s">
        <v>890</v>
      </c>
      <c r="D296" s="154">
        <f>D297</f>
        <v>0</v>
      </c>
      <c r="E296" s="144"/>
    </row>
    <row r="297" spans="1:5" ht="12.75">
      <c r="A297" s="153">
        <v>5412</v>
      </c>
      <c r="B297" s="152">
        <v>615100</v>
      </c>
      <c r="C297" s="151" t="s">
        <v>756</v>
      </c>
      <c r="D297" s="150"/>
      <c r="E297" s="149"/>
    </row>
    <row r="298" spans="1:5" ht="12.75">
      <c r="A298" s="157">
        <v>5413</v>
      </c>
      <c r="B298" s="156">
        <v>620000</v>
      </c>
      <c r="C298" s="155" t="s">
        <v>891</v>
      </c>
      <c r="D298" s="154">
        <f>D299+D309+D318</f>
        <v>0</v>
      </c>
      <c r="E298" s="144"/>
    </row>
    <row r="299" spans="1:5" ht="12.75">
      <c r="A299" s="157">
        <v>5414</v>
      </c>
      <c r="B299" s="156">
        <v>621000</v>
      </c>
      <c r="C299" s="155" t="s">
        <v>892</v>
      </c>
      <c r="D299" s="154">
        <f>SUM(D300:D308)</f>
        <v>0</v>
      </c>
      <c r="E299" s="144"/>
    </row>
    <row r="300" spans="1:5" ht="12.75">
      <c r="A300" s="153">
        <v>5415</v>
      </c>
      <c r="B300" s="152">
        <v>621100</v>
      </c>
      <c r="C300" s="151" t="s">
        <v>108</v>
      </c>
      <c r="D300" s="150"/>
      <c r="E300" s="149"/>
    </row>
    <row r="301" spans="1:5" ht="12.75">
      <c r="A301" s="153">
        <v>5416</v>
      </c>
      <c r="B301" s="152">
        <v>621200</v>
      </c>
      <c r="C301" s="151" t="s">
        <v>335</v>
      </c>
      <c r="D301" s="150"/>
      <c r="E301" s="149"/>
    </row>
    <row r="302" spans="1:5" ht="12.75">
      <c r="A302" s="153">
        <v>5417</v>
      </c>
      <c r="B302" s="152">
        <v>621300</v>
      </c>
      <c r="C302" s="151" t="s">
        <v>487</v>
      </c>
      <c r="D302" s="150"/>
      <c r="E302" s="149"/>
    </row>
    <row r="303" spans="1:5" ht="12.75">
      <c r="A303" s="153">
        <v>5418</v>
      </c>
      <c r="B303" s="152">
        <v>621400</v>
      </c>
      <c r="C303" s="151" t="s">
        <v>150</v>
      </c>
      <c r="D303" s="150"/>
      <c r="E303" s="149"/>
    </row>
    <row r="304" spans="1:5" ht="12.75">
      <c r="A304" s="153">
        <v>5419</v>
      </c>
      <c r="B304" s="152">
        <v>621500</v>
      </c>
      <c r="C304" s="151" t="s">
        <v>109</v>
      </c>
      <c r="D304" s="150"/>
      <c r="E304" s="149"/>
    </row>
    <row r="305" spans="1:5" ht="12.75">
      <c r="A305" s="153">
        <v>5420</v>
      </c>
      <c r="B305" s="152">
        <v>621600</v>
      </c>
      <c r="C305" s="151" t="s">
        <v>488</v>
      </c>
      <c r="D305" s="150"/>
      <c r="E305" s="149"/>
    </row>
    <row r="306" spans="1:5" ht="12.75">
      <c r="A306" s="153">
        <v>5421</v>
      </c>
      <c r="B306" s="152">
        <v>621700</v>
      </c>
      <c r="C306" s="151" t="s">
        <v>348</v>
      </c>
      <c r="D306" s="150"/>
      <c r="E306" s="149"/>
    </row>
    <row r="307" spans="1:5" ht="12.75">
      <c r="A307" s="153">
        <v>5422</v>
      </c>
      <c r="B307" s="152">
        <v>621800</v>
      </c>
      <c r="C307" s="151" t="s">
        <v>489</v>
      </c>
      <c r="D307" s="150"/>
      <c r="E307" s="149"/>
    </row>
    <row r="308" spans="1:5" ht="12.75">
      <c r="A308" s="153">
        <v>5423</v>
      </c>
      <c r="B308" s="152">
        <v>621900</v>
      </c>
      <c r="C308" s="151" t="s">
        <v>349</v>
      </c>
      <c r="D308" s="150"/>
      <c r="E308" s="149"/>
    </row>
    <row r="309" spans="1:5" ht="12.75">
      <c r="A309" s="157">
        <v>5424</v>
      </c>
      <c r="B309" s="156">
        <v>622000</v>
      </c>
      <c r="C309" s="155" t="s">
        <v>893</v>
      </c>
      <c r="D309" s="154">
        <f>SUM(D310:D317)</f>
        <v>0</v>
      </c>
      <c r="E309" s="144"/>
    </row>
    <row r="310" spans="1:5" ht="12.75">
      <c r="A310" s="153">
        <v>5425</v>
      </c>
      <c r="B310" s="152">
        <v>622100</v>
      </c>
      <c r="C310" s="151" t="s">
        <v>350</v>
      </c>
      <c r="D310" s="150"/>
      <c r="E310" s="149"/>
    </row>
    <row r="311" spans="1:5" ht="12.75">
      <c r="A311" s="153">
        <v>5426</v>
      </c>
      <c r="B311" s="152">
        <v>622200</v>
      </c>
      <c r="C311" s="151" t="s">
        <v>644</v>
      </c>
      <c r="D311" s="150"/>
      <c r="E311" s="149"/>
    </row>
    <row r="312" spans="1:5" ht="12.75">
      <c r="A312" s="153">
        <v>5427</v>
      </c>
      <c r="B312" s="152">
        <v>622300</v>
      </c>
      <c r="C312" s="151" t="s">
        <v>645</v>
      </c>
      <c r="D312" s="150"/>
      <c r="E312" s="149"/>
    </row>
    <row r="313" spans="1:5" ht="12.75">
      <c r="A313" s="153">
        <v>5428</v>
      </c>
      <c r="B313" s="152">
        <v>622400</v>
      </c>
      <c r="C313" s="151" t="s">
        <v>646</v>
      </c>
      <c r="D313" s="150"/>
      <c r="E313" s="149"/>
    </row>
    <row r="314" spans="1:5" ht="12.75">
      <c r="A314" s="153">
        <v>5429</v>
      </c>
      <c r="B314" s="152">
        <v>622500</v>
      </c>
      <c r="C314" s="151" t="s">
        <v>647</v>
      </c>
      <c r="D314" s="150"/>
      <c r="E314" s="149"/>
    </row>
    <row r="315" spans="1:5" ht="12.75">
      <c r="A315" s="153">
        <v>5430</v>
      </c>
      <c r="B315" s="152">
        <v>622600</v>
      </c>
      <c r="C315" s="151" t="s">
        <v>352</v>
      </c>
      <c r="D315" s="150"/>
      <c r="E315" s="149"/>
    </row>
    <row r="316" spans="1:5" ht="12.75">
      <c r="A316" s="153">
        <v>5431</v>
      </c>
      <c r="B316" s="152">
        <v>622700</v>
      </c>
      <c r="C316" s="151" t="s">
        <v>351</v>
      </c>
      <c r="D316" s="150"/>
      <c r="E316" s="149"/>
    </row>
    <row r="317" spans="1:5" ht="12.75">
      <c r="A317" s="153">
        <v>5432</v>
      </c>
      <c r="B317" s="152">
        <v>622800</v>
      </c>
      <c r="C317" s="151" t="s">
        <v>151</v>
      </c>
      <c r="D317" s="150"/>
      <c r="E317" s="149"/>
    </row>
    <row r="318" spans="1:5" ht="38.25">
      <c r="A318" s="157">
        <v>5433</v>
      </c>
      <c r="B318" s="156">
        <v>623000</v>
      </c>
      <c r="C318" s="155" t="s">
        <v>894</v>
      </c>
      <c r="D318" s="154">
        <f>D319</f>
        <v>0</v>
      </c>
      <c r="E318" s="144"/>
    </row>
    <row r="319" spans="1:5" ht="25.5">
      <c r="A319" s="153">
        <v>5434</v>
      </c>
      <c r="B319" s="152">
        <v>623100</v>
      </c>
      <c r="C319" s="151" t="s">
        <v>895</v>
      </c>
      <c r="D319" s="150"/>
      <c r="E319" s="149"/>
    </row>
    <row r="320" spans="1:5" ht="13.5" thickBot="1">
      <c r="A320" s="148">
        <v>5435</v>
      </c>
      <c r="B320" s="147"/>
      <c r="C320" s="146" t="s">
        <v>896</v>
      </c>
      <c r="D320" s="145">
        <f>D41+D268</f>
        <v>174</v>
      </c>
      <c r="E320" s="144"/>
    </row>
    <row r="321" spans="1:5" ht="12.75">
      <c r="A321" s="143"/>
      <c r="B321" s="142"/>
      <c r="C321" s="142"/>
      <c r="D321" s="142"/>
      <c r="E321" s="142"/>
    </row>
    <row r="323" spans="1:4" ht="12.75">
      <c r="A323" s="140" t="s">
        <v>483</v>
      </c>
      <c r="D323" s="140" t="s">
        <v>484</v>
      </c>
    </row>
    <row r="324" spans="1:4" ht="21.75" customHeight="1">
      <c r="A324" s="140" t="s">
        <v>312</v>
      </c>
      <c r="D324" s="140" t="s">
        <v>485</v>
      </c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5905511811023623" bottom="0.35433070866141736" header="0.4330708661417323" footer="0.2362204724409449"/>
  <pageSetup horizontalDpi="200" verticalDpi="200" orientation="portrait" paperSize="9" scale="55" r:id="rId2"/>
  <headerFooter alignWithMargins="0">
    <oddHeader>&amp;RСтрана &amp;P</oddHeader>
  </headerFooter>
  <rowBreaks count="4" manualBreakCount="4">
    <brk id="68" max="7" man="1"/>
    <brk id="144" max="7" man="1"/>
    <brk id="213" max="7" man="1"/>
    <brk id="283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93" customWidth="1"/>
    <col min="2" max="2" width="46.7109375" style="93" customWidth="1"/>
    <col min="3" max="3" width="29.7109375" style="93" customWidth="1"/>
    <col min="4" max="4" width="27.00390625" style="93" customWidth="1"/>
    <col min="5" max="5" width="25.00390625" style="93" bestFit="1" customWidth="1"/>
    <col min="6" max="6" width="24.57421875" style="93" customWidth="1"/>
    <col min="7" max="16384" width="9.140625" style="93" customWidth="1"/>
  </cols>
  <sheetData>
    <row r="1" spans="1:2" ht="12.75">
      <c r="A1" s="91" t="s">
        <v>72</v>
      </c>
      <c r="B1" s="92"/>
    </row>
    <row r="2" spans="1:6" ht="12.75">
      <c r="A2" s="91" t="s">
        <v>400</v>
      </c>
      <c r="B2" s="92"/>
      <c r="F2" s="136"/>
    </row>
    <row r="3" spans="1:6" ht="12.75">
      <c r="A3" s="91" t="s">
        <v>474</v>
      </c>
      <c r="B3" s="92"/>
      <c r="D3" s="94"/>
      <c r="F3" s="136" t="s">
        <v>960</v>
      </c>
    </row>
    <row r="4" spans="1:2" ht="6.75" customHeight="1">
      <c r="A4" s="91"/>
      <c r="B4" s="92"/>
    </row>
    <row r="5" spans="1:6" ht="6.75" customHeight="1">
      <c r="A5" s="607"/>
      <c r="B5" s="607"/>
      <c r="C5" s="607"/>
      <c r="D5" s="607"/>
      <c r="E5" s="607"/>
      <c r="F5" s="607"/>
    </row>
    <row r="6" spans="1:6" ht="6.75" customHeight="1">
      <c r="A6" s="91"/>
      <c r="B6" s="92"/>
      <c r="C6" s="96"/>
      <c r="E6" s="97"/>
      <c r="F6" s="97"/>
    </row>
    <row r="7" spans="1:2" ht="12.75">
      <c r="A7" s="98" t="str">
        <f>"ФИЛИЈАЛА:   "&amp;Filijala</f>
        <v>ФИЛИЈАЛА:   18 КРАЉЕВО</v>
      </c>
      <c r="B7" s="99"/>
    </row>
    <row r="8" spans="1:2" ht="12.75">
      <c r="A8" s="98" t="str">
        <f>"ЗДРАВСТВЕНА УСТАНОВА:  "&amp;ZU</f>
        <v>ЗДРАВСТВЕНА УСТАНОВА:  00218011 СП Б ВРЊАЧКА БАЊА</v>
      </c>
      <c r="B8" s="99"/>
    </row>
    <row r="9" spans="1:6" ht="39" customHeight="1">
      <c r="A9" s="607" t="s">
        <v>1839</v>
      </c>
      <c r="B9" s="607"/>
      <c r="C9" s="607"/>
      <c r="D9" s="607"/>
      <c r="E9" s="607"/>
      <c r="F9" s="607"/>
    </row>
    <row r="10" ht="12.75">
      <c r="F10" s="100" t="s">
        <v>933</v>
      </c>
    </row>
    <row r="11" spans="1:6" ht="59.25" customHeight="1">
      <c r="A11" s="113" t="s">
        <v>955</v>
      </c>
      <c r="B11" s="113" t="s">
        <v>961</v>
      </c>
      <c r="C11" s="113" t="s">
        <v>962</v>
      </c>
      <c r="D11" s="113" t="s">
        <v>963</v>
      </c>
      <c r="E11" s="113" t="s">
        <v>964</v>
      </c>
      <c r="F11" s="113" t="s">
        <v>965</v>
      </c>
    </row>
    <row r="12" spans="1:6" ht="12.75" customHeight="1">
      <c r="A12" s="137"/>
      <c r="B12" s="103">
        <v>0</v>
      </c>
      <c r="C12" s="103">
        <v>1</v>
      </c>
      <c r="D12" s="103">
        <v>2</v>
      </c>
      <c r="E12" s="103">
        <v>3</v>
      </c>
      <c r="F12" s="103" t="s">
        <v>966</v>
      </c>
    </row>
    <row r="13" spans="1:6" ht="29.25" customHeight="1">
      <c r="A13" s="138" t="s">
        <v>416</v>
      </c>
      <c r="B13" s="105" t="s">
        <v>983</v>
      </c>
      <c r="C13" s="107"/>
      <c r="D13" s="107"/>
      <c r="E13" s="107"/>
      <c r="F13" s="106">
        <f>C13+D13+E13</f>
        <v>0</v>
      </c>
    </row>
    <row r="14" spans="1:6" ht="14.25" customHeight="1">
      <c r="A14" s="110"/>
      <c r="C14" s="111"/>
      <c r="D14" s="111"/>
      <c r="E14" s="112"/>
      <c r="F14" s="111"/>
    </row>
    <row r="15" ht="12.75">
      <c r="A15" s="93" t="s">
        <v>967</v>
      </c>
    </row>
    <row r="16" spans="1:6" ht="27.75" customHeight="1">
      <c r="A16" s="608" t="s">
        <v>968</v>
      </c>
      <c r="B16" s="608"/>
      <c r="C16" s="608"/>
      <c r="D16" s="608"/>
      <c r="E16" s="608"/>
      <c r="F16" s="608"/>
    </row>
    <row r="17" ht="15.75" customHeight="1"/>
    <row r="18" spans="1:6" ht="33.75" customHeight="1">
      <c r="A18" s="607" t="s">
        <v>1840</v>
      </c>
      <c r="B18" s="607"/>
      <c r="C18" s="607"/>
      <c r="D18" s="139"/>
      <c r="E18" s="139"/>
      <c r="F18" s="139"/>
    </row>
    <row r="20" ht="12.75">
      <c r="C20" s="100" t="s">
        <v>933</v>
      </c>
    </row>
    <row r="21" spans="1:3" ht="25.5">
      <c r="A21" s="113" t="s">
        <v>955</v>
      </c>
      <c r="B21" s="113" t="s">
        <v>961</v>
      </c>
      <c r="C21" s="113" t="s">
        <v>969</v>
      </c>
    </row>
    <row r="22" spans="1:3" ht="12.75">
      <c r="A22" s="137"/>
      <c r="B22" s="103">
        <v>0</v>
      </c>
      <c r="C22" s="103">
        <v>1</v>
      </c>
    </row>
    <row r="23" spans="1:3" ht="31.5" customHeight="1">
      <c r="A23" s="138" t="s">
        <v>416</v>
      </c>
      <c r="B23" s="105" t="s">
        <v>970</v>
      </c>
      <c r="C23" s="107"/>
    </row>
    <row r="26" ht="12.75">
      <c r="A26" s="93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93" customWidth="1"/>
    <col min="2" max="2" width="27.28125" style="93" customWidth="1"/>
    <col min="3" max="3" width="26.57421875" style="93" customWidth="1"/>
    <col min="4" max="4" width="25.7109375" style="93" customWidth="1"/>
    <col min="5" max="5" width="25.00390625" style="93" bestFit="1" customWidth="1"/>
    <col min="6" max="6" width="24.57421875" style="93" customWidth="1"/>
    <col min="7" max="8" width="21.57421875" style="93" customWidth="1"/>
    <col min="9" max="16384" width="9.140625" style="93" customWidth="1"/>
  </cols>
  <sheetData>
    <row r="1" spans="1:2" ht="12.75">
      <c r="A1" s="91" t="s">
        <v>72</v>
      </c>
      <c r="B1" s="92"/>
    </row>
    <row r="2" spans="1:8" ht="12.75">
      <c r="A2" s="91" t="s">
        <v>400</v>
      </c>
      <c r="B2" s="92"/>
      <c r="H2" s="55" t="s">
        <v>735</v>
      </c>
    </row>
    <row r="3" spans="1:4" ht="12.75">
      <c r="A3" s="91" t="s">
        <v>474</v>
      </c>
      <c r="B3" s="92"/>
      <c r="D3" s="94"/>
    </row>
    <row r="4" spans="1:2" ht="12.75">
      <c r="A4" s="91"/>
      <c r="B4" s="92"/>
    </row>
    <row r="5" spans="1:8" ht="38.25" customHeight="1">
      <c r="A5" s="609" t="s">
        <v>932</v>
      </c>
      <c r="B5" s="609"/>
      <c r="C5" s="609"/>
      <c r="D5" s="609"/>
      <c r="E5" s="609"/>
      <c r="F5" s="609"/>
      <c r="G5" s="609"/>
      <c r="H5" s="609"/>
    </row>
    <row r="6" spans="1:6" ht="15">
      <c r="A6" s="91"/>
      <c r="B6" s="92"/>
      <c r="C6" s="95"/>
      <c r="D6" s="96" t="s">
        <v>1816</v>
      </c>
      <c r="E6" s="97"/>
      <c r="F6" s="97"/>
    </row>
    <row r="7" spans="1:2" ht="12.75">
      <c r="A7" s="98" t="str">
        <f>"ФИЛИЈАЛА:   "&amp;Filijala</f>
        <v>ФИЛИЈАЛА:   18 КРАЉЕВО</v>
      </c>
      <c r="B7" s="99"/>
    </row>
    <row r="8" spans="1:2" ht="12.75">
      <c r="A8" s="98" t="str">
        <f>"ЗДРАВСТВЕНА УСТАНОВА:  "&amp;ZU</f>
        <v>ЗДРАВСТВЕНА УСТАНОВА:  00218011 СП Б ВРЊАЧКА БАЊА</v>
      </c>
      <c r="B8" s="99"/>
    </row>
    <row r="9" spans="1:2" ht="12.75">
      <c r="A9" s="91"/>
      <c r="B9" s="99"/>
    </row>
    <row r="10" ht="12.75">
      <c r="H10" s="100" t="s">
        <v>933</v>
      </c>
    </row>
    <row r="11" spans="1:8" ht="77.25" customHeight="1">
      <c r="A11" s="101" t="s">
        <v>955</v>
      </c>
      <c r="B11" s="113" t="s">
        <v>934</v>
      </c>
      <c r="C11" s="113" t="s">
        <v>736</v>
      </c>
      <c r="D11" s="113" t="s">
        <v>959</v>
      </c>
      <c r="E11" s="113" t="s">
        <v>935</v>
      </c>
      <c r="F11" s="113" t="s">
        <v>936</v>
      </c>
      <c r="G11" s="113" t="s">
        <v>937</v>
      </c>
      <c r="H11" s="113" t="s">
        <v>938</v>
      </c>
    </row>
    <row r="12" spans="1:8" ht="12.75" customHeight="1">
      <c r="A12" s="102"/>
      <c r="B12" s="103">
        <v>0</v>
      </c>
      <c r="C12" s="103">
        <v>1</v>
      </c>
      <c r="D12" s="103">
        <v>2</v>
      </c>
      <c r="E12" s="103" t="s">
        <v>737</v>
      </c>
      <c r="F12" s="103">
        <v>4</v>
      </c>
      <c r="G12" s="103">
        <v>5</v>
      </c>
      <c r="H12" s="103" t="s">
        <v>738</v>
      </c>
    </row>
    <row r="13" spans="1:8" ht="26.25" customHeight="1">
      <c r="A13" s="104" t="s">
        <v>416</v>
      </c>
      <c r="B13" s="105" t="s">
        <v>939</v>
      </c>
      <c r="C13" s="106">
        <f aca="true" t="shared" si="0" ref="C13:H13">C14+C15+C16+C17+C18</f>
        <v>0</v>
      </c>
      <c r="D13" s="106">
        <f t="shared" si="0"/>
        <v>2900</v>
      </c>
      <c r="E13" s="106">
        <f t="shared" si="0"/>
        <v>2900</v>
      </c>
      <c r="F13" s="106">
        <f t="shared" si="0"/>
        <v>0</v>
      </c>
      <c r="G13" s="106">
        <f t="shared" si="0"/>
        <v>2900</v>
      </c>
      <c r="H13" s="106">
        <f t="shared" si="0"/>
        <v>2900</v>
      </c>
    </row>
    <row r="14" spans="1:8" ht="19.5" customHeight="1">
      <c r="A14" s="104" t="s">
        <v>940</v>
      </c>
      <c r="B14" s="105" t="s">
        <v>941</v>
      </c>
      <c r="C14" s="107"/>
      <c r="D14" s="107">
        <v>48</v>
      </c>
      <c r="E14" s="106">
        <f>C14+D14</f>
        <v>48</v>
      </c>
      <c r="F14" s="107"/>
      <c r="G14" s="107">
        <v>48</v>
      </c>
      <c r="H14" s="106">
        <f>F14+G14</f>
        <v>48</v>
      </c>
    </row>
    <row r="15" spans="1:8" ht="19.5" customHeight="1">
      <c r="A15" s="104" t="s">
        <v>942</v>
      </c>
      <c r="B15" s="105" t="s">
        <v>943</v>
      </c>
      <c r="C15" s="107"/>
      <c r="D15" s="107"/>
      <c r="E15" s="106">
        <f>C15+D15</f>
        <v>0</v>
      </c>
      <c r="F15" s="107"/>
      <c r="G15" s="107"/>
      <c r="H15" s="106">
        <f>F15+G15</f>
        <v>0</v>
      </c>
    </row>
    <row r="16" spans="1:8" s="91" customFormat="1" ht="38.25" customHeight="1">
      <c r="A16" s="104" t="s">
        <v>944</v>
      </c>
      <c r="B16" s="105" t="s">
        <v>945</v>
      </c>
      <c r="C16" s="108"/>
      <c r="D16" s="108">
        <v>2852</v>
      </c>
      <c r="E16" s="106">
        <f>C16+D16</f>
        <v>2852</v>
      </c>
      <c r="F16" s="108"/>
      <c r="G16" s="108">
        <v>2852</v>
      </c>
      <c r="H16" s="106">
        <f>F16+G16</f>
        <v>2852</v>
      </c>
    </row>
    <row r="17" spans="1:8" ht="18.75" customHeight="1">
      <c r="A17" s="104" t="s">
        <v>946</v>
      </c>
      <c r="B17" s="109" t="s">
        <v>947</v>
      </c>
      <c r="C17" s="108"/>
      <c r="D17" s="108"/>
      <c r="E17" s="106">
        <f>C17+D17</f>
        <v>0</v>
      </c>
      <c r="F17" s="108"/>
      <c r="G17" s="108"/>
      <c r="H17" s="106">
        <f>F17+G17</f>
        <v>0</v>
      </c>
    </row>
    <row r="18" spans="1:8" ht="14.25" customHeight="1">
      <c r="A18" s="104" t="s">
        <v>948</v>
      </c>
      <c r="B18" s="109" t="s">
        <v>949</v>
      </c>
      <c r="C18" s="108"/>
      <c r="D18" s="108"/>
      <c r="E18" s="106">
        <f>C18+D18</f>
        <v>0</v>
      </c>
      <c r="F18" s="108"/>
      <c r="G18" s="108"/>
      <c r="H18" s="106">
        <f>F18+G18</f>
        <v>0</v>
      </c>
    </row>
    <row r="19" spans="1:8" ht="14.25" customHeight="1">
      <c r="A19" s="110"/>
      <c r="C19" s="111"/>
      <c r="D19" s="111"/>
      <c r="E19" s="112"/>
      <c r="F19" s="111"/>
      <c r="G19" s="111"/>
      <c r="H19" s="112"/>
    </row>
    <row r="20" ht="12.75">
      <c r="A20" s="93" t="s">
        <v>950</v>
      </c>
    </row>
    <row r="21" ht="12.75">
      <c r="A21" s="93" t="s">
        <v>951</v>
      </c>
    </row>
    <row r="22" ht="12.75">
      <c r="A22" s="93" t="s">
        <v>952</v>
      </c>
    </row>
    <row r="23" ht="12.75">
      <c r="A23" s="93" t="s">
        <v>953</v>
      </c>
    </row>
    <row r="24" ht="12.75">
      <c r="A24" s="93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93" customWidth="1"/>
    <col min="2" max="2" width="46.7109375" style="93" customWidth="1"/>
    <col min="3" max="3" width="46.8515625" style="93" bestFit="1" customWidth="1"/>
    <col min="4" max="4" width="37.00390625" style="93" bestFit="1" customWidth="1"/>
    <col min="5" max="5" width="32.57421875" style="93" customWidth="1"/>
    <col min="6" max="6" width="25.00390625" style="93" bestFit="1" customWidth="1"/>
    <col min="7" max="7" width="24.57421875" style="93" customWidth="1"/>
    <col min="8" max="8" width="9.140625" style="93" customWidth="1"/>
    <col min="9" max="16384" width="9.140625" style="93" customWidth="1"/>
  </cols>
  <sheetData>
    <row r="1" spans="1:2" ht="12.75">
      <c r="A1" s="91" t="s">
        <v>72</v>
      </c>
      <c r="B1" s="92"/>
    </row>
    <row r="2" spans="1:7" ht="12.75">
      <c r="A2" s="91" t="s">
        <v>400</v>
      </c>
      <c r="B2" s="92"/>
      <c r="G2" s="136"/>
    </row>
    <row r="3" spans="1:7" ht="12.75">
      <c r="A3" s="91" t="s">
        <v>474</v>
      </c>
      <c r="B3" s="92"/>
      <c r="E3" s="94"/>
      <c r="G3" s="136" t="s">
        <v>1841</v>
      </c>
    </row>
    <row r="4" spans="1:2" ht="6.75" customHeight="1">
      <c r="A4" s="91"/>
      <c r="B4" s="92"/>
    </row>
    <row r="5" spans="1:7" ht="6.75" customHeight="1">
      <c r="A5" s="607"/>
      <c r="B5" s="607"/>
      <c r="C5" s="607"/>
      <c r="D5" s="607"/>
      <c r="E5" s="607"/>
      <c r="F5" s="607"/>
      <c r="G5" s="607"/>
    </row>
    <row r="6" spans="1:7" ht="6.75" customHeight="1">
      <c r="A6" s="91"/>
      <c r="B6" s="92"/>
      <c r="C6" s="96"/>
      <c r="D6" s="96"/>
      <c r="F6" s="97"/>
      <c r="G6" s="97"/>
    </row>
    <row r="7" spans="1:2" ht="12.75">
      <c r="A7" s="98" t="str">
        <f>"ФИЛИЈАЛА:   "&amp;Filijala</f>
        <v>ФИЛИЈАЛА:   18 КРАЉЕВО</v>
      </c>
      <c r="B7" s="99"/>
    </row>
    <row r="8" spans="1:2" ht="12.75">
      <c r="A8" s="98" t="str">
        <f>"ЗДРАВСТВЕНА УСТАНОВА:  "&amp;ZU</f>
        <v>ЗДРАВСТВЕНА УСТАНОВА:  00218011 СП Б ВРЊАЧКА БАЊА</v>
      </c>
      <c r="B8" s="99"/>
    </row>
    <row r="9" spans="1:7" ht="59.25" customHeight="1">
      <c r="A9" s="610" t="s">
        <v>1844</v>
      </c>
      <c r="B9" s="610"/>
      <c r="C9" s="610"/>
      <c r="D9" s="610"/>
      <c r="E9" s="610"/>
      <c r="F9" s="610"/>
      <c r="G9" s="610"/>
    </row>
    <row r="10" spans="3:4" ht="12.75">
      <c r="C10" s="100" t="s">
        <v>933</v>
      </c>
      <c r="D10" s="100"/>
    </row>
    <row r="11" spans="1:7" ht="59.25" customHeight="1">
      <c r="A11" s="113" t="s">
        <v>955</v>
      </c>
      <c r="B11" s="113" t="s">
        <v>961</v>
      </c>
      <c r="C11" s="113" t="s">
        <v>1843</v>
      </c>
      <c r="D11" s="491"/>
      <c r="E11" s="492"/>
      <c r="F11" s="492"/>
      <c r="G11" s="492"/>
    </row>
    <row r="12" spans="1:7" ht="12.75" customHeight="1">
      <c r="A12" s="137"/>
      <c r="B12" s="103">
        <v>0</v>
      </c>
      <c r="C12" s="103">
        <v>1</v>
      </c>
      <c r="D12" s="493"/>
      <c r="E12" s="494"/>
      <c r="F12" s="494"/>
      <c r="G12" s="494"/>
    </row>
    <row r="13" spans="1:7" ht="29.25" customHeight="1">
      <c r="A13" s="138" t="s">
        <v>416</v>
      </c>
      <c r="B13" s="105" t="s">
        <v>1842</v>
      </c>
      <c r="C13" s="107"/>
      <c r="D13" s="495"/>
      <c r="E13" s="112"/>
      <c r="F13" s="112"/>
      <c r="G13" s="112"/>
    </row>
    <row r="14" spans="1:7" ht="14.25" customHeight="1">
      <c r="A14" s="110"/>
      <c r="C14" s="111"/>
      <c r="D14" s="111"/>
      <c r="E14" s="111"/>
      <c r="F14" s="112"/>
      <c r="G14" s="111"/>
    </row>
    <row r="16" spans="1:7" ht="27.75" customHeight="1">
      <c r="A16" s="608"/>
      <c r="B16" s="608"/>
      <c r="C16" s="608"/>
      <c r="D16" s="608"/>
      <c r="E16" s="608"/>
      <c r="F16" s="608"/>
      <c r="G16" s="608"/>
    </row>
    <row r="17" ht="15.75" customHeight="1"/>
    <row r="18" spans="1:7" ht="47.25" customHeight="1">
      <c r="A18" s="610" t="s">
        <v>1845</v>
      </c>
      <c r="B18" s="610"/>
      <c r="C18" s="610"/>
      <c r="D18" s="490"/>
      <c r="E18" s="139"/>
      <c r="F18" s="139"/>
      <c r="G18" s="139"/>
    </row>
    <row r="19" ht="14.25" customHeight="1"/>
    <row r="20" spans="4:7" ht="16.5" customHeight="1">
      <c r="D20" s="100"/>
      <c r="G20" s="100" t="s">
        <v>933</v>
      </c>
    </row>
    <row r="21" spans="1:7" ht="25.5">
      <c r="A21" s="113" t="s">
        <v>955</v>
      </c>
      <c r="B21" s="113" t="s">
        <v>961</v>
      </c>
      <c r="C21" s="113" t="s">
        <v>1847</v>
      </c>
      <c r="D21" s="113" t="s">
        <v>1849</v>
      </c>
      <c r="E21" s="113" t="s">
        <v>1850</v>
      </c>
      <c r="F21" s="113" t="s">
        <v>1851</v>
      </c>
      <c r="G21" s="113" t="s">
        <v>1744</v>
      </c>
    </row>
    <row r="22" spans="1:7" ht="12.75">
      <c r="A22" s="137"/>
      <c r="B22" s="103">
        <v>0</v>
      </c>
      <c r="C22" s="103">
        <v>1</v>
      </c>
      <c r="D22" s="103">
        <v>2</v>
      </c>
      <c r="E22" s="103">
        <v>3</v>
      </c>
      <c r="F22" s="103">
        <v>4</v>
      </c>
      <c r="G22" s="103" t="s">
        <v>1848</v>
      </c>
    </row>
    <row r="23" spans="1:7" ht="31.5" customHeight="1">
      <c r="A23" s="138" t="s">
        <v>416</v>
      </c>
      <c r="B23" s="105" t="s">
        <v>1846</v>
      </c>
      <c r="C23" s="107"/>
      <c r="D23" s="107"/>
      <c r="E23" s="107"/>
      <c r="F23" s="107"/>
      <c r="G23" s="106">
        <f>SUM(C23:F23)</f>
        <v>0</v>
      </c>
    </row>
    <row r="26" ht="12.75">
      <c r="A26" s="93" t="s">
        <v>1852</v>
      </c>
    </row>
    <row r="27" ht="12.75">
      <c r="A27" s="93" t="s">
        <v>1865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93" customWidth="1"/>
    <col min="2" max="2" width="17.8515625" style="93" customWidth="1"/>
    <col min="3" max="3" width="69.421875" style="93" customWidth="1"/>
    <col min="4" max="4" width="23.8515625" style="93" customWidth="1"/>
    <col min="5" max="5" width="32.57421875" style="93" customWidth="1"/>
    <col min="6" max="6" width="0.13671875" style="93" customWidth="1"/>
    <col min="7" max="7" width="0.9921875" style="93" customWidth="1"/>
    <col min="8" max="8" width="9.140625" style="93" customWidth="1"/>
    <col min="9" max="16384" width="9.140625" style="93" customWidth="1"/>
  </cols>
  <sheetData>
    <row r="1" spans="1:2" ht="12.75">
      <c r="A1" s="91" t="s">
        <v>72</v>
      </c>
      <c r="B1" s="92"/>
    </row>
    <row r="2" spans="1:7" ht="12.75">
      <c r="A2" s="91" t="s">
        <v>400</v>
      </c>
      <c r="B2" s="92"/>
      <c r="G2" s="136"/>
    </row>
    <row r="3" spans="1:5" ht="12.75">
      <c r="A3" s="91" t="s">
        <v>474</v>
      </c>
      <c r="B3" s="92"/>
      <c r="E3" s="136" t="s">
        <v>1853</v>
      </c>
    </row>
    <row r="4" spans="1:2" ht="6.75" customHeight="1">
      <c r="A4" s="91"/>
      <c r="B4" s="92"/>
    </row>
    <row r="5" spans="1:7" ht="6.75" customHeight="1">
      <c r="A5" s="607"/>
      <c r="B5" s="607"/>
      <c r="C5" s="607"/>
      <c r="D5" s="607"/>
      <c r="E5" s="607"/>
      <c r="F5" s="607"/>
      <c r="G5" s="607"/>
    </row>
    <row r="6" spans="1:7" ht="6.75" customHeight="1">
      <c r="A6" s="91"/>
      <c r="B6" s="92"/>
      <c r="C6" s="96"/>
      <c r="D6" s="96"/>
      <c r="F6" s="97"/>
      <c r="G6" s="97"/>
    </row>
    <row r="7" spans="1:2" ht="12.75">
      <c r="A7" s="98" t="str">
        <f>"ФИЛИЈАЛА:   "&amp;Filijala</f>
        <v>ФИЛИЈАЛА:   18 КРАЉЕВО</v>
      </c>
      <c r="B7" s="99"/>
    </row>
    <row r="8" spans="1:2" ht="12.75">
      <c r="A8" s="98" t="str">
        <f>"ЗДРАВСТВЕНА УСТАНОВА:  "&amp;ZU</f>
        <v>ЗДРАВСТВЕНА УСТАНОВА:  00218011 СП Б ВРЊАЧКА БАЊА</v>
      </c>
      <c r="B8" s="99"/>
    </row>
    <row r="9" spans="1:7" ht="59.25" customHeight="1">
      <c r="A9" s="610" t="s">
        <v>1856</v>
      </c>
      <c r="B9" s="610"/>
      <c r="C9" s="610"/>
      <c r="D9" s="610"/>
      <c r="E9" s="496"/>
      <c r="F9" s="496"/>
      <c r="G9" s="496"/>
    </row>
    <row r="10" spans="3:4" ht="12.75">
      <c r="C10" s="100" t="s">
        <v>933</v>
      </c>
      <c r="D10" s="100"/>
    </row>
    <row r="11" spans="1:7" ht="59.25" customHeight="1">
      <c r="A11" s="113" t="s">
        <v>955</v>
      </c>
      <c r="B11" s="113" t="s">
        <v>961</v>
      </c>
      <c r="C11" s="113" t="s">
        <v>1112</v>
      </c>
      <c r="D11" s="491"/>
      <c r="E11" s="492"/>
      <c r="F11" s="492"/>
      <c r="G11" s="492"/>
    </row>
    <row r="12" spans="1:7" ht="12.75" customHeight="1">
      <c r="A12" s="137"/>
      <c r="B12" s="103">
        <v>0</v>
      </c>
      <c r="C12" s="103">
        <v>1</v>
      </c>
      <c r="D12" s="493"/>
      <c r="E12" s="494"/>
      <c r="F12" s="494"/>
      <c r="G12" s="494"/>
    </row>
    <row r="13" spans="1:7" ht="153">
      <c r="A13" s="138" t="s">
        <v>416</v>
      </c>
      <c r="B13" s="105" t="s">
        <v>1854</v>
      </c>
      <c r="C13" s="497"/>
      <c r="D13" s="495"/>
      <c r="E13" s="112"/>
      <c r="F13" s="112"/>
      <c r="G13" s="112"/>
    </row>
    <row r="14" spans="1:7" ht="14.25" customHeight="1">
      <c r="A14" s="110"/>
      <c r="C14" s="111"/>
      <c r="D14" s="111"/>
      <c r="E14" s="111"/>
      <c r="F14" s="112"/>
      <c r="G14" s="111"/>
    </row>
    <row r="15" spans="1:7" ht="14.25" customHeight="1">
      <c r="A15" s="110"/>
      <c r="C15" s="111"/>
      <c r="D15" s="111"/>
      <c r="E15" s="111"/>
      <c r="F15" s="112"/>
      <c r="G15" s="111"/>
    </row>
    <row r="16" spans="1:7" ht="14.25" customHeight="1">
      <c r="A16" s="110"/>
      <c r="C16" s="111"/>
      <c r="D16" s="111"/>
      <c r="E16" s="111"/>
      <c r="F16" s="112"/>
      <c r="G16" s="111"/>
    </row>
    <row r="17" spans="1:7" ht="14.25" customHeight="1">
      <c r="A17" s="110"/>
      <c r="C17" s="111"/>
      <c r="D17" s="111"/>
      <c r="E17" s="111"/>
      <c r="F17" s="112"/>
      <c r="G17" s="111"/>
    </row>
    <row r="18" spans="1:7" ht="14.25" customHeight="1">
      <c r="A18" s="110"/>
      <c r="C18" s="111"/>
      <c r="D18" s="111"/>
      <c r="E18" s="111"/>
      <c r="F18" s="112"/>
      <c r="G18" s="111"/>
    </row>
    <row r="20" spans="1:7" ht="27.75" customHeight="1">
      <c r="A20" s="608"/>
      <c r="B20" s="608"/>
      <c r="C20" s="608"/>
      <c r="D20" s="608"/>
      <c r="E20" s="608"/>
      <c r="F20" s="608"/>
      <c r="G20" s="608"/>
    </row>
    <row r="21" ht="15.75" customHeight="1"/>
    <row r="22" spans="1:7" ht="47.25" customHeight="1">
      <c r="A22" s="610" t="s">
        <v>1855</v>
      </c>
      <c r="B22" s="610"/>
      <c r="C22" s="610"/>
      <c r="D22" s="610"/>
      <c r="E22" s="139"/>
      <c r="F22" s="139"/>
      <c r="G22" s="139"/>
    </row>
    <row r="24" ht="13.5" thickBot="1">
      <c r="D24" s="100" t="s">
        <v>933</v>
      </c>
    </row>
    <row r="25" spans="1:4" ht="12.75">
      <c r="A25" s="599" t="s">
        <v>533</v>
      </c>
      <c r="B25" s="595" t="s">
        <v>534</v>
      </c>
      <c r="C25" s="595" t="s">
        <v>535</v>
      </c>
      <c r="D25" s="601" t="s">
        <v>1112</v>
      </c>
    </row>
    <row r="26" spans="1:4" ht="12.75">
      <c r="A26" s="600"/>
      <c r="B26" s="592"/>
      <c r="C26" s="592"/>
      <c r="D26" s="594"/>
    </row>
    <row r="27" spans="1:4" ht="12.75">
      <c r="A27" s="600"/>
      <c r="B27" s="592"/>
      <c r="C27" s="592"/>
      <c r="D27" s="594"/>
    </row>
    <row r="28" spans="1:4" ht="12.75">
      <c r="A28" s="157">
        <v>1</v>
      </c>
      <c r="B28" s="156">
        <v>2</v>
      </c>
      <c r="C28" s="156">
        <v>3</v>
      </c>
      <c r="D28" s="165">
        <v>4</v>
      </c>
    </row>
    <row r="29" spans="1:4" ht="25.5">
      <c r="A29" s="157">
        <v>5172</v>
      </c>
      <c r="B29" s="156"/>
      <c r="C29" s="155" t="s">
        <v>803</v>
      </c>
      <c r="D29" s="154">
        <f>D30+D198</f>
        <v>0</v>
      </c>
    </row>
    <row r="30" spans="1:4" ht="12.75">
      <c r="A30" s="157">
        <v>5173</v>
      </c>
      <c r="B30" s="156">
        <v>400000</v>
      </c>
      <c r="C30" s="155" t="s">
        <v>804</v>
      </c>
      <c r="D30" s="154">
        <f>D31+D53+D98+D113+D137+D150+D166+D181</f>
        <v>0</v>
      </c>
    </row>
    <row r="31" spans="1:4" ht="25.5">
      <c r="A31" s="157">
        <v>5174</v>
      </c>
      <c r="B31" s="156">
        <v>410000</v>
      </c>
      <c r="C31" s="155" t="s">
        <v>805</v>
      </c>
      <c r="D31" s="154">
        <f>D32+D34+D38+D40+D45+D47+D49+D51</f>
        <v>0</v>
      </c>
    </row>
    <row r="32" spans="1:4" ht="12.75">
      <c r="A32" s="157">
        <v>5175</v>
      </c>
      <c r="B32" s="156">
        <v>411000</v>
      </c>
      <c r="C32" s="155" t="s">
        <v>806</v>
      </c>
      <c r="D32" s="154">
        <f>D33</f>
        <v>0</v>
      </c>
    </row>
    <row r="33" spans="1:4" ht="12.75">
      <c r="A33" s="153">
        <v>5176</v>
      </c>
      <c r="B33" s="152">
        <v>411100</v>
      </c>
      <c r="C33" s="151" t="s">
        <v>382</v>
      </c>
      <c r="D33" s="150"/>
    </row>
    <row r="34" spans="1:4" ht="12.75">
      <c r="A34" s="157">
        <v>5177</v>
      </c>
      <c r="B34" s="156">
        <v>412000</v>
      </c>
      <c r="C34" s="155" t="s">
        <v>807</v>
      </c>
      <c r="D34" s="154">
        <f>SUM(D35:D37)</f>
        <v>0</v>
      </c>
    </row>
    <row r="35" spans="1:4" ht="12.75">
      <c r="A35" s="153">
        <v>5178</v>
      </c>
      <c r="B35" s="152">
        <v>412100</v>
      </c>
      <c r="C35" s="151" t="s">
        <v>808</v>
      </c>
      <c r="D35" s="150"/>
    </row>
    <row r="36" spans="1:4" ht="12.75">
      <c r="A36" s="153">
        <v>5179</v>
      </c>
      <c r="B36" s="152">
        <v>412200</v>
      </c>
      <c r="C36" s="151" t="s">
        <v>17</v>
      </c>
      <c r="D36" s="150"/>
    </row>
    <row r="37" spans="1:4" ht="12.75">
      <c r="A37" s="153">
        <v>5180</v>
      </c>
      <c r="B37" s="152">
        <v>412300</v>
      </c>
      <c r="C37" s="151" t="s">
        <v>18</v>
      </c>
      <c r="D37" s="150"/>
    </row>
    <row r="38" spans="1:4" ht="12.75">
      <c r="A38" s="157">
        <v>5181</v>
      </c>
      <c r="B38" s="156">
        <v>413000</v>
      </c>
      <c r="C38" s="155" t="s">
        <v>809</v>
      </c>
      <c r="D38" s="154">
        <f>D39</f>
        <v>0</v>
      </c>
    </row>
    <row r="39" spans="1:4" ht="12.75">
      <c r="A39" s="153">
        <v>5182</v>
      </c>
      <c r="B39" s="152">
        <v>413100</v>
      </c>
      <c r="C39" s="151" t="s">
        <v>19</v>
      </c>
      <c r="D39" s="150"/>
    </row>
    <row r="40" spans="1:4" ht="12.75">
      <c r="A40" s="157">
        <v>5183</v>
      </c>
      <c r="B40" s="156">
        <v>414000</v>
      </c>
      <c r="C40" s="155" t="s">
        <v>810</v>
      </c>
      <c r="D40" s="154">
        <f>SUM(D41:D44)</f>
        <v>0</v>
      </c>
    </row>
    <row r="41" spans="1:4" ht="12.75">
      <c r="A41" s="153">
        <v>5184</v>
      </c>
      <c r="B41" s="152">
        <v>414100</v>
      </c>
      <c r="C41" s="151" t="s">
        <v>383</v>
      </c>
      <c r="D41" s="150"/>
    </row>
    <row r="42" spans="1:4" ht="12.75">
      <c r="A42" s="153">
        <v>5185</v>
      </c>
      <c r="B42" s="152">
        <v>414200</v>
      </c>
      <c r="C42" s="151" t="s">
        <v>10</v>
      </c>
      <c r="D42" s="150"/>
    </row>
    <row r="43" spans="1:4" ht="12.75">
      <c r="A43" s="153">
        <v>5186</v>
      </c>
      <c r="B43" s="152">
        <v>414300</v>
      </c>
      <c r="C43" s="151" t="s">
        <v>11</v>
      </c>
      <c r="D43" s="150"/>
    </row>
    <row r="44" spans="1:4" ht="25.5">
      <c r="A44" s="153">
        <v>5187</v>
      </c>
      <c r="B44" s="152">
        <v>414400</v>
      </c>
      <c r="C44" s="151" t="s">
        <v>589</v>
      </c>
      <c r="D44" s="150"/>
    </row>
    <row r="45" spans="1:4" ht="12.75">
      <c r="A45" s="157">
        <v>5188</v>
      </c>
      <c r="B45" s="156">
        <v>415000</v>
      </c>
      <c r="C45" s="155" t="s">
        <v>811</v>
      </c>
      <c r="D45" s="154">
        <f>D46</f>
        <v>0</v>
      </c>
    </row>
    <row r="46" spans="1:4" ht="12.75">
      <c r="A46" s="153">
        <v>5189</v>
      </c>
      <c r="B46" s="152">
        <v>415100</v>
      </c>
      <c r="C46" s="151" t="s">
        <v>590</v>
      </c>
      <c r="D46" s="150"/>
    </row>
    <row r="47" spans="1:4" ht="12.75">
      <c r="A47" s="157">
        <v>5190</v>
      </c>
      <c r="B47" s="156">
        <v>416000</v>
      </c>
      <c r="C47" s="155" t="s">
        <v>812</v>
      </c>
      <c r="D47" s="154">
        <f>D48</f>
        <v>0</v>
      </c>
    </row>
    <row r="48" spans="1:4" ht="12.75">
      <c r="A48" s="153">
        <v>5191</v>
      </c>
      <c r="B48" s="152">
        <v>416100</v>
      </c>
      <c r="C48" s="151" t="s">
        <v>591</v>
      </c>
      <c r="D48" s="150"/>
    </row>
    <row r="49" spans="1:4" ht="12.75">
      <c r="A49" s="157">
        <v>5192</v>
      </c>
      <c r="B49" s="156">
        <v>417000</v>
      </c>
      <c r="C49" s="155" t="s">
        <v>813</v>
      </c>
      <c r="D49" s="154">
        <f>D50</f>
        <v>0</v>
      </c>
    </row>
    <row r="50" spans="1:4" ht="12.75">
      <c r="A50" s="153">
        <v>5193</v>
      </c>
      <c r="B50" s="152">
        <v>417100</v>
      </c>
      <c r="C50" s="151" t="s">
        <v>13</v>
      </c>
      <c r="D50" s="150"/>
    </row>
    <row r="51" spans="1:4" ht="12.75">
      <c r="A51" s="157">
        <v>5194</v>
      </c>
      <c r="B51" s="156">
        <v>418000</v>
      </c>
      <c r="C51" s="155" t="s">
        <v>814</v>
      </c>
      <c r="D51" s="154">
        <f>D52</f>
        <v>0</v>
      </c>
    </row>
    <row r="52" spans="1:4" ht="12.75">
      <c r="A52" s="153">
        <v>5195</v>
      </c>
      <c r="B52" s="152">
        <v>418100</v>
      </c>
      <c r="C52" s="151" t="s">
        <v>12</v>
      </c>
      <c r="D52" s="150"/>
    </row>
    <row r="53" spans="1:4" ht="12.75">
      <c r="A53" s="157">
        <v>5196</v>
      </c>
      <c r="B53" s="156">
        <v>420000</v>
      </c>
      <c r="C53" s="155" t="s">
        <v>815</v>
      </c>
      <c r="D53" s="154">
        <f>D54+D62+D68+D77+D85+D88</f>
        <v>0</v>
      </c>
    </row>
    <row r="54" spans="1:4" ht="12.75">
      <c r="A54" s="157">
        <v>5197</v>
      </c>
      <c r="B54" s="156">
        <v>421000</v>
      </c>
      <c r="C54" s="155" t="s">
        <v>816</v>
      </c>
      <c r="D54" s="154">
        <f>SUM(D55:D61)</f>
        <v>0</v>
      </c>
    </row>
    <row r="55" spans="1:4" ht="12.75">
      <c r="A55" s="153">
        <v>5198</v>
      </c>
      <c r="B55" s="152">
        <v>421100</v>
      </c>
      <c r="C55" s="151" t="s">
        <v>14</v>
      </c>
      <c r="D55" s="150"/>
    </row>
    <row r="56" spans="1:4" ht="12.75">
      <c r="A56" s="153">
        <v>5199</v>
      </c>
      <c r="B56" s="152">
        <v>421200</v>
      </c>
      <c r="C56" s="151" t="s">
        <v>15</v>
      </c>
      <c r="D56" s="150"/>
    </row>
    <row r="57" spans="1:4" ht="12.75">
      <c r="A57" s="153">
        <v>5200</v>
      </c>
      <c r="B57" s="152">
        <v>421300</v>
      </c>
      <c r="C57" s="151" t="s">
        <v>16</v>
      </c>
      <c r="D57" s="150"/>
    </row>
    <row r="58" spans="1:4" ht="12.75">
      <c r="A58" s="153">
        <v>5201</v>
      </c>
      <c r="B58" s="152">
        <v>421400</v>
      </c>
      <c r="C58" s="151" t="s">
        <v>64</v>
      </c>
      <c r="D58" s="150"/>
    </row>
    <row r="59" spans="1:4" ht="12.75">
      <c r="A59" s="153">
        <v>5202</v>
      </c>
      <c r="B59" s="152">
        <v>421500</v>
      </c>
      <c r="C59" s="151" t="s">
        <v>65</v>
      </c>
      <c r="D59" s="150"/>
    </row>
    <row r="60" spans="1:4" ht="12.75">
      <c r="A60" s="153">
        <v>5203</v>
      </c>
      <c r="B60" s="152">
        <v>421600</v>
      </c>
      <c r="C60" s="151" t="s">
        <v>66</v>
      </c>
      <c r="D60" s="150"/>
    </row>
    <row r="61" spans="1:4" ht="12.75">
      <c r="A61" s="153">
        <v>5204</v>
      </c>
      <c r="B61" s="152">
        <v>421900</v>
      </c>
      <c r="C61" s="151" t="s">
        <v>580</v>
      </c>
      <c r="D61" s="150"/>
    </row>
    <row r="62" spans="1:4" ht="12.75">
      <c r="A62" s="157">
        <v>5205</v>
      </c>
      <c r="B62" s="156">
        <v>422000</v>
      </c>
      <c r="C62" s="155" t="s">
        <v>817</v>
      </c>
      <c r="D62" s="154">
        <f>SUM(D63:D67)</f>
        <v>0</v>
      </c>
    </row>
    <row r="63" spans="1:4" ht="12.75">
      <c r="A63" s="153">
        <v>5206</v>
      </c>
      <c r="B63" s="152">
        <v>422100</v>
      </c>
      <c r="C63" s="151" t="s">
        <v>8</v>
      </c>
      <c r="D63" s="150"/>
    </row>
    <row r="64" spans="1:4" ht="12.75">
      <c r="A64" s="153">
        <v>5207</v>
      </c>
      <c r="B64" s="152">
        <v>422200</v>
      </c>
      <c r="C64" s="151" t="s">
        <v>319</v>
      </c>
      <c r="D64" s="150"/>
    </row>
    <row r="65" spans="1:4" ht="12.75">
      <c r="A65" s="153">
        <v>5208</v>
      </c>
      <c r="B65" s="152">
        <v>422300</v>
      </c>
      <c r="C65" s="151" t="s">
        <v>320</v>
      </c>
      <c r="D65" s="150"/>
    </row>
    <row r="66" spans="1:4" ht="12.75">
      <c r="A66" s="153">
        <v>5209</v>
      </c>
      <c r="B66" s="152">
        <v>422400</v>
      </c>
      <c r="C66" s="151" t="s">
        <v>592</v>
      </c>
      <c r="D66" s="150"/>
    </row>
    <row r="67" spans="1:4" ht="12.75">
      <c r="A67" s="153">
        <v>5210</v>
      </c>
      <c r="B67" s="152">
        <v>422900</v>
      </c>
      <c r="C67" s="151" t="s">
        <v>321</v>
      </c>
      <c r="D67" s="150"/>
    </row>
    <row r="68" spans="1:4" ht="12.75">
      <c r="A68" s="157">
        <v>5211</v>
      </c>
      <c r="B68" s="156">
        <v>423000</v>
      </c>
      <c r="C68" s="155" t="s">
        <v>818</v>
      </c>
      <c r="D68" s="154">
        <f>SUM(D69:D76)</f>
        <v>0</v>
      </c>
    </row>
    <row r="69" spans="1:4" ht="12.75">
      <c r="A69" s="153">
        <v>5212</v>
      </c>
      <c r="B69" s="152">
        <v>423100</v>
      </c>
      <c r="C69" s="151" t="s">
        <v>322</v>
      </c>
      <c r="D69" s="150"/>
    </row>
    <row r="70" spans="1:4" ht="12.75">
      <c r="A70" s="153">
        <v>5213</v>
      </c>
      <c r="B70" s="152">
        <v>423200</v>
      </c>
      <c r="C70" s="151" t="s">
        <v>323</v>
      </c>
      <c r="D70" s="150"/>
    </row>
    <row r="71" spans="1:4" ht="12.75">
      <c r="A71" s="153">
        <v>5214</v>
      </c>
      <c r="B71" s="152">
        <v>423300</v>
      </c>
      <c r="C71" s="151" t="s">
        <v>324</v>
      </c>
      <c r="D71" s="150"/>
    </row>
    <row r="72" spans="1:4" ht="12.75">
      <c r="A72" s="153">
        <v>5215</v>
      </c>
      <c r="B72" s="152">
        <v>423400</v>
      </c>
      <c r="C72" s="151" t="s">
        <v>621</v>
      </c>
      <c r="D72" s="150"/>
    </row>
    <row r="73" spans="1:4" ht="12.75">
      <c r="A73" s="153">
        <v>5216</v>
      </c>
      <c r="B73" s="152">
        <v>423500</v>
      </c>
      <c r="C73" s="151" t="s">
        <v>347</v>
      </c>
      <c r="D73" s="150"/>
    </row>
    <row r="74" spans="1:4" ht="12.75">
      <c r="A74" s="153">
        <v>5217</v>
      </c>
      <c r="B74" s="152">
        <v>423600</v>
      </c>
      <c r="C74" s="151" t="s">
        <v>637</v>
      </c>
      <c r="D74" s="150"/>
    </row>
    <row r="75" spans="1:4" ht="12.75">
      <c r="A75" s="153">
        <v>5218</v>
      </c>
      <c r="B75" s="152">
        <v>423700</v>
      </c>
      <c r="C75" s="151" t="s">
        <v>638</v>
      </c>
      <c r="D75" s="150"/>
    </row>
    <row r="76" spans="1:4" ht="12.75">
      <c r="A76" s="153">
        <v>5219</v>
      </c>
      <c r="B76" s="152">
        <v>423900</v>
      </c>
      <c r="C76" s="151" t="s">
        <v>639</v>
      </c>
      <c r="D76" s="150"/>
    </row>
    <row r="77" spans="1:4" ht="12.75">
      <c r="A77" s="157">
        <v>5220</v>
      </c>
      <c r="B77" s="156">
        <v>424000</v>
      </c>
      <c r="C77" s="155" t="s">
        <v>819</v>
      </c>
      <c r="D77" s="154">
        <f>SUM(D78:D84)</f>
        <v>0</v>
      </c>
    </row>
    <row r="78" spans="1:4" ht="12.75">
      <c r="A78" s="153">
        <v>5221</v>
      </c>
      <c r="B78" s="152">
        <v>424100</v>
      </c>
      <c r="C78" s="151" t="s">
        <v>640</v>
      </c>
      <c r="D78" s="150"/>
    </row>
    <row r="79" spans="1:4" ht="12.75">
      <c r="A79" s="153">
        <v>5222</v>
      </c>
      <c r="B79" s="152">
        <v>424200</v>
      </c>
      <c r="C79" s="151" t="s">
        <v>641</v>
      </c>
      <c r="D79" s="150"/>
    </row>
    <row r="80" spans="1:4" ht="12.75">
      <c r="A80" s="153">
        <v>5223</v>
      </c>
      <c r="B80" s="152">
        <v>424300</v>
      </c>
      <c r="C80" s="151" t="s">
        <v>642</v>
      </c>
      <c r="D80" s="150"/>
    </row>
    <row r="81" spans="1:4" ht="12.75">
      <c r="A81" s="153">
        <v>5224</v>
      </c>
      <c r="B81" s="152">
        <v>424400</v>
      </c>
      <c r="C81" s="151" t="s">
        <v>496</v>
      </c>
      <c r="D81" s="150"/>
    </row>
    <row r="82" spans="1:4" ht="12.75">
      <c r="A82" s="153">
        <v>5225</v>
      </c>
      <c r="B82" s="152">
        <v>424500</v>
      </c>
      <c r="C82" s="151" t="s">
        <v>497</v>
      </c>
      <c r="D82" s="150"/>
    </row>
    <row r="83" spans="1:4" ht="12.75">
      <c r="A83" s="153">
        <v>5226</v>
      </c>
      <c r="B83" s="152">
        <v>424600</v>
      </c>
      <c r="C83" s="151" t="s">
        <v>366</v>
      </c>
      <c r="D83" s="150"/>
    </row>
    <row r="84" spans="1:4" ht="12.75">
      <c r="A84" s="153">
        <v>5227</v>
      </c>
      <c r="B84" s="152">
        <v>424900</v>
      </c>
      <c r="C84" s="151" t="s">
        <v>367</v>
      </c>
      <c r="D84" s="150"/>
    </row>
    <row r="85" spans="1:4" ht="12.75">
      <c r="A85" s="157">
        <v>5228</v>
      </c>
      <c r="B85" s="156">
        <v>425000</v>
      </c>
      <c r="C85" s="155" t="s">
        <v>820</v>
      </c>
      <c r="D85" s="154">
        <f>D86+D87</f>
        <v>0</v>
      </c>
    </row>
    <row r="86" spans="1:4" ht="12.75">
      <c r="A86" s="153">
        <v>5229</v>
      </c>
      <c r="B86" s="152">
        <v>425100</v>
      </c>
      <c r="C86" s="151" t="s">
        <v>96</v>
      </c>
      <c r="D86" s="150"/>
    </row>
    <row r="87" spans="1:4" ht="12.75">
      <c r="A87" s="153">
        <v>5230</v>
      </c>
      <c r="B87" s="152">
        <v>425200</v>
      </c>
      <c r="C87" s="151" t="s">
        <v>97</v>
      </c>
      <c r="D87" s="150"/>
    </row>
    <row r="88" spans="1:4" ht="12.75">
      <c r="A88" s="157">
        <v>5231</v>
      </c>
      <c r="B88" s="156">
        <v>426000</v>
      </c>
      <c r="C88" s="155" t="s">
        <v>821</v>
      </c>
      <c r="D88" s="154">
        <f>SUM(D89:D97)</f>
        <v>0</v>
      </c>
    </row>
    <row r="89" spans="1:4" ht="12.75">
      <c r="A89" s="153">
        <v>5232</v>
      </c>
      <c r="B89" s="152">
        <v>426100</v>
      </c>
      <c r="C89" s="151" t="s">
        <v>98</v>
      </c>
      <c r="D89" s="150"/>
    </row>
    <row r="90" spans="1:4" ht="12.75">
      <c r="A90" s="153">
        <v>5233</v>
      </c>
      <c r="B90" s="152">
        <v>426200</v>
      </c>
      <c r="C90" s="151" t="s">
        <v>822</v>
      </c>
      <c r="D90" s="150"/>
    </row>
    <row r="91" spans="1:4" ht="12.75">
      <c r="A91" s="153">
        <v>5234</v>
      </c>
      <c r="B91" s="152">
        <v>426300</v>
      </c>
      <c r="C91" s="151" t="s">
        <v>99</v>
      </c>
      <c r="D91" s="150"/>
    </row>
    <row r="92" spans="1:4" ht="12.75">
      <c r="A92" s="153">
        <v>5235</v>
      </c>
      <c r="B92" s="152">
        <v>426400</v>
      </c>
      <c r="C92" s="151" t="s">
        <v>100</v>
      </c>
      <c r="D92" s="150"/>
    </row>
    <row r="93" spans="1:4" ht="12.75">
      <c r="A93" s="153">
        <v>5236</v>
      </c>
      <c r="B93" s="152">
        <v>426500</v>
      </c>
      <c r="C93" s="151" t="s">
        <v>519</v>
      </c>
      <c r="D93" s="150"/>
    </row>
    <row r="94" spans="1:4" ht="12.75">
      <c r="A94" s="153">
        <v>5237</v>
      </c>
      <c r="B94" s="152">
        <v>426600</v>
      </c>
      <c r="C94" s="151" t="s">
        <v>520</v>
      </c>
      <c r="D94" s="150"/>
    </row>
    <row r="95" spans="1:4" ht="12.75">
      <c r="A95" s="153">
        <v>5238</v>
      </c>
      <c r="B95" s="152">
        <v>426700</v>
      </c>
      <c r="C95" s="151" t="s">
        <v>521</v>
      </c>
      <c r="D95" s="150"/>
    </row>
    <row r="96" spans="1:4" ht="12.75">
      <c r="A96" s="153">
        <v>5239</v>
      </c>
      <c r="B96" s="152">
        <v>426800</v>
      </c>
      <c r="C96" s="151" t="s">
        <v>376</v>
      </c>
      <c r="D96" s="150"/>
    </row>
    <row r="97" spans="1:4" ht="12.75">
      <c r="A97" s="153">
        <v>5240</v>
      </c>
      <c r="B97" s="152">
        <v>426900</v>
      </c>
      <c r="C97" s="151" t="s">
        <v>522</v>
      </c>
      <c r="D97" s="150"/>
    </row>
    <row r="98" spans="1:4" ht="25.5">
      <c r="A98" s="157">
        <v>5241</v>
      </c>
      <c r="B98" s="156">
        <v>430000</v>
      </c>
      <c r="C98" s="155" t="s">
        <v>823</v>
      </c>
      <c r="D98" s="154">
        <f>D99+D103+D105+D107+D111</f>
        <v>0</v>
      </c>
    </row>
    <row r="99" spans="1:4" ht="12.75">
      <c r="A99" s="157">
        <v>5242</v>
      </c>
      <c r="B99" s="156">
        <v>431000</v>
      </c>
      <c r="C99" s="155" t="s">
        <v>824</v>
      </c>
      <c r="D99" s="154">
        <f>SUM(D100:D102)</f>
        <v>0</v>
      </c>
    </row>
    <row r="100" spans="1:4" ht="12.75">
      <c r="A100" s="153">
        <v>5243</v>
      </c>
      <c r="B100" s="152">
        <v>431100</v>
      </c>
      <c r="C100" s="151" t="s">
        <v>825</v>
      </c>
      <c r="D100" s="150"/>
    </row>
    <row r="101" spans="1:4" ht="12.75">
      <c r="A101" s="153">
        <v>5244</v>
      </c>
      <c r="B101" s="152">
        <v>431200</v>
      </c>
      <c r="C101" s="151" t="s">
        <v>622</v>
      </c>
      <c r="D101" s="150"/>
    </row>
    <row r="102" spans="1:4" ht="12.75">
      <c r="A102" s="153">
        <v>5245</v>
      </c>
      <c r="B102" s="152">
        <v>431300</v>
      </c>
      <c r="C102" s="151" t="s">
        <v>623</v>
      </c>
      <c r="D102" s="150"/>
    </row>
    <row r="103" spans="1:4" ht="12.75">
      <c r="A103" s="157">
        <v>5246</v>
      </c>
      <c r="B103" s="156">
        <v>432000</v>
      </c>
      <c r="C103" s="155" t="s">
        <v>826</v>
      </c>
      <c r="D103" s="154">
        <f>D104</f>
        <v>0</v>
      </c>
    </row>
    <row r="104" spans="1:4" ht="12.75">
      <c r="A104" s="153">
        <v>5247</v>
      </c>
      <c r="B104" s="152">
        <v>432100</v>
      </c>
      <c r="C104" s="151" t="s">
        <v>750</v>
      </c>
      <c r="D104" s="150"/>
    </row>
    <row r="105" spans="1:4" ht="12.75">
      <c r="A105" s="157">
        <v>5248</v>
      </c>
      <c r="B105" s="156">
        <v>433000</v>
      </c>
      <c r="C105" s="155" t="s">
        <v>827</v>
      </c>
      <c r="D105" s="154">
        <f>D106</f>
        <v>0</v>
      </c>
    </row>
    <row r="106" spans="1:4" ht="12.75">
      <c r="A106" s="153">
        <v>5249</v>
      </c>
      <c r="B106" s="152">
        <v>433100</v>
      </c>
      <c r="C106" s="151" t="s">
        <v>624</v>
      </c>
      <c r="D106" s="150"/>
    </row>
    <row r="107" spans="1:4" ht="12.75">
      <c r="A107" s="157">
        <v>5250</v>
      </c>
      <c r="B107" s="156">
        <v>434000</v>
      </c>
      <c r="C107" s="155" t="s">
        <v>828</v>
      </c>
      <c r="D107" s="154">
        <f>SUM(D108:D110)</f>
        <v>0</v>
      </c>
    </row>
    <row r="108" spans="1:4" ht="12.75">
      <c r="A108" s="153">
        <v>5251</v>
      </c>
      <c r="B108" s="152">
        <v>434100</v>
      </c>
      <c r="C108" s="151" t="s">
        <v>625</v>
      </c>
      <c r="D108" s="150"/>
    </row>
    <row r="109" spans="1:4" ht="12.75">
      <c r="A109" s="153">
        <v>5252</v>
      </c>
      <c r="B109" s="152">
        <v>434200</v>
      </c>
      <c r="C109" s="151" t="s">
        <v>626</v>
      </c>
      <c r="D109" s="150"/>
    </row>
    <row r="110" spans="1:4" ht="12.75">
      <c r="A110" s="153">
        <v>5253</v>
      </c>
      <c r="B110" s="152">
        <v>434300</v>
      </c>
      <c r="C110" s="151" t="s">
        <v>627</v>
      </c>
      <c r="D110" s="150"/>
    </row>
    <row r="111" spans="1:4" ht="12.75">
      <c r="A111" s="157">
        <v>5254</v>
      </c>
      <c r="B111" s="156">
        <v>435000</v>
      </c>
      <c r="C111" s="155" t="s">
        <v>829</v>
      </c>
      <c r="D111" s="154">
        <f>D112</f>
        <v>0</v>
      </c>
    </row>
    <row r="112" spans="1:4" ht="12.75">
      <c r="A112" s="153">
        <v>5255</v>
      </c>
      <c r="B112" s="152">
        <v>435100</v>
      </c>
      <c r="C112" s="151" t="s">
        <v>628</v>
      </c>
      <c r="D112" s="150"/>
    </row>
    <row r="113" spans="1:4" ht="25.5">
      <c r="A113" s="157">
        <v>5256</v>
      </c>
      <c r="B113" s="156">
        <v>440000</v>
      </c>
      <c r="C113" s="155" t="s">
        <v>830</v>
      </c>
      <c r="D113" s="154">
        <f>D114+D124+D131+D133</f>
        <v>0</v>
      </c>
    </row>
    <row r="114" spans="1:4" ht="12.75">
      <c r="A114" s="157">
        <v>5257</v>
      </c>
      <c r="B114" s="156">
        <v>441000</v>
      </c>
      <c r="C114" s="155" t="s">
        <v>831</v>
      </c>
      <c r="D114" s="154">
        <f>SUM(D115:D123)</f>
        <v>0</v>
      </c>
    </row>
    <row r="115" spans="1:4" ht="12.75">
      <c r="A115" s="153">
        <v>5258</v>
      </c>
      <c r="B115" s="152">
        <v>441100</v>
      </c>
      <c r="C115" s="151" t="s">
        <v>336</v>
      </c>
      <c r="D115" s="150"/>
    </row>
    <row r="116" spans="1:4" ht="12.75">
      <c r="A116" s="153">
        <v>5259</v>
      </c>
      <c r="B116" s="152">
        <v>441200</v>
      </c>
      <c r="C116" s="151" t="s">
        <v>337</v>
      </c>
      <c r="D116" s="150"/>
    </row>
    <row r="117" spans="1:4" ht="12.75">
      <c r="A117" s="153">
        <v>5260</v>
      </c>
      <c r="B117" s="152">
        <v>441300</v>
      </c>
      <c r="C117" s="151" t="s">
        <v>338</v>
      </c>
      <c r="D117" s="150"/>
    </row>
    <row r="118" spans="1:4" ht="12.75">
      <c r="A118" s="153">
        <v>5261</v>
      </c>
      <c r="B118" s="152">
        <v>441400</v>
      </c>
      <c r="C118" s="151" t="s">
        <v>339</v>
      </c>
      <c r="D118" s="150"/>
    </row>
    <row r="119" spans="1:4" ht="12.75">
      <c r="A119" s="153">
        <v>5262</v>
      </c>
      <c r="B119" s="152">
        <v>441500</v>
      </c>
      <c r="C119" s="151" t="s">
        <v>340</v>
      </c>
      <c r="D119" s="150"/>
    </row>
    <row r="120" spans="1:4" ht="12.75">
      <c r="A120" s="153">
        <v>5263</v>
      </c>
      <c r="B120" s="152">
        <v>441600</v>
      </c>
      <c r="C120" s="151" t="s">
        <v>438</v>
      </c>
      <c r="D120" s="150"/>
    </row>
    <row r="121" spans="1:4" ht="12.75">
      <c r="A121" s="153">
        <v>5264</v>
      </c>
      <c r="B121" s="152">
        <v>441700</v>
      </c>
      <c r="C121" s="151" t="s">
        <v>187</v>
      </c>
      <c r="D121" s="150"/>
    </row>
    <row r="122" spans="1:4" ht="12.75">
      <c r="A122" s="153">
        <v>5265</v>
      </c>
      <c r="B122" s="152">
        <v>441800</v>
      </c>
      <c r="C122" s="151" t="s">
        <v>188</v>
      </c>
      <c r="D122" s="150"/>
    </row>
    <row r="123" spans="1:4" ht="12.75">
      <c r="A123" s="153">
        <v>5266</v>
      </c>
      <c r="B123" s="152">
        <v>441900</v>
      </c>
      <c r="C123" s="151" t="s">
        <v>120</v>
      </c>
      <c r="D123" s="150"/>
    </row>
    <row r="124" spans="1:4" ht="12.75">
      <c r="A124" s="157">
        <v>5267</v>
      </c>
      <c r="B124" s="156">
        <v>442000</v>
      </c>
      <c r="C124" s="155" t="s">
        <v>832</v>
      </c>
      <c r="D124" s="154">
        <f>SUM(D125:D130)</f>
        <v>0</v>
      </c>
    </row>
    <row r="125" spans="1:4" ht="25.5">
      <c r="A125" s="153">
        <v>5268</v>
      </c>
      <c r="B125" s="152">
        <v>442100</v>
      </c>
      <c r="C125" s="151" t="s">
        <v>751</v>
      </c>
      <c r="D125" s="150"/>
    </row>
    <row r="126" spans="1:4" ht="12.75">
      <c r="A126" s="153">
        <v>5269</v>
      </c>
      <c r="B126" s="152">
        <v>442200</v>
      </c>
      <c r="C126" s="151" t="s">
        <v>189</v>
      </c>
      <c r="D126" s="150"/>
    </row>
    <row r="127" spans="1:4" ht="12.75">
      <c r="A127" s="153">
        <v>5270</v>
      </c>
      <c r="B127" s="152">
        <v>442300</v>
      </c>
      <c r="C127" s="151" t="s">
        <v>190</v>
      </c>
      <c r="D127" s="150"/>
    </row>
    <row r="128" spans="1:4" ht="12.75">
      <c r="A128" s="153">
        <v>5271</v>
      </c>
      <c r="B128" s="152">
        <v>442400</v>
      </c>
      <c r="C128" s="151" t="s">
        <v>191</v>
      </c>
      <c r="D128" s="150"/>
    </row>
    <row r="129" spans="1:4" ht="12.75">
      <c r="A129" s="153">
        <v>5272</v>
      </c>
      <c r="B129" s="152">
        <v>442500</v>
      </c>
      <c r="C129" s="151" t="s">
        <v>440</v>
      </c>
      <c r="D129" s="150"/>
    </row>
    <row r="130" spans="1:4" ht="12.75">
      <c r="A130" s="153">
        <v>5273</v>
      </c>
      <c r="B130" s="152">
        <v>442600</v>
      </c>
      <c r="C130" s="151" t="s">
        <v>441</v>
      </c>
      <c r="D130" s="150"/>
    </row>
    <row r="131" spans="1:4" ht="12.75">
      <c r="A131" s="157">
        <v>5274</v>
      </c>
      <c r="B131" s="156">
        <v>443000</v>
      </c>
      <c r="C131" s="155" t="s">
        <v>833</v>
      </c>
      <c r="D131" s="154">
        <f>D132</f>
        <v>0</v>
      </c>
    </row>
    <row r="132" spans="1:4" ht="12.75">
      <c r="A132" s="153">
        <v>5275</v>
      </c>
      <c r="B132" s="152">
        <v>443100</v>
      </c>
      <c r="C132" s="151" t="s">
        <v>630</v>
      </c>
      <c r="D132" s="150"/>
    </row>
    <row r="133" spans="1:4" ht="12.75">
      <c r="A133" s="157">
        <v>5276</v>
      </c>
      <c r="B133" s="156">
        <v>444000</v>
      </c>
      <c r="C133" s="155" t="s">
        <v>834</v>
      </c>
      <c r="D133" s="154">
        <f>SUM(D134:D136)</f>
        <v>0</v>
      </c>
    </row>
    <row r="134" spans="1:4" ht="12.75">
      <c r="A134" s="153">
        <v>5277</v>
      </c>
      <c r="B134" s="152">
        <v>444100</v>
      </c>
      <c r="C134" s="151" t="s">
        <v>648</v>
      </c>
      <c r="D134" s="150"/>
    </row>
    <row r="135" spans="1:4" ht="12.75">
      <c r="A135" s="153">
        <v>5278</v>
      </c>
      <c r="B135" s="152">
        <v>444200</v>
      </c>
      <c r="C135" s="151" t="s">
        <v>649</v>
      </c>
      <c r="D135" s="150"/>
    </row>
    <row r="136" spans="1:4" ht="12.75">
      <c r="A136" s="153">
        <v>5279</v>
      </c>
      <c r="B136" s="152">
        <v>444300</v>
      </c>
      <c r="C136" s="151" t="s">
        <v>752</v>
      </c>
      <c r="D136" s="150"/>
    </row>
    <row r="137" spans="1:4" ht="12.75">
      <c r="A137" s="157">
        <v>5280</v>
      </c>
      <c r="B137" s="156">
        <v>450000</v>
      </c>
      <c r="C137" s="155" t="s">
        <v>835</v>
      </c>
      <c r="D137" s="154">
        <f>D138+D141+D144+D147</f>
        <v>0</v>
      </c>
    </row>
    <row r="138" spans="1:4" ht="25.5">
      <c r="A138" s="157">
        <v>5281</v>
      </c>
      <c r="B138" s="156">
        <v>451000</v>
      </c>
      <c r="C138" s="155" t="s">
        <v>836</v>
      </c>
      <c r="D138" s="154">
        <f>D139+D140</f>
        <v>0</v>
      </c>
    </row>
    <row r="139" spans="1:4" ht="12.75">
      <c r="A139" s="153">
        <v>5282</v>
      </c>
      <c r="B139" s="152">
        <v>451100</v>
      </c>
      <c r="C139" s="151" t="s">
        <v>353</v>
      </c>
      <c r="D139" s="150"/>
    </row>
    <row r="140" spans="1:4" ht="12.75">
      <c r="A140" s="153">
        <v>5283</v>
      </c>
      <c r="B140" s="152">
        <v>451200</v>
      </c>
      <c r="C140" s="151" t="s">
        <v>354</v>
      </c>
      <c r="D140" s="150"/>
    </row>
    <row r="141" spans="1:4" ht="25.5">
      <c r="A141" s="157">
        <v>5284</v>
      </c>
      <c r="B141" s="156">
        <v>452000</v>
      </c>
      <c r="C141" s="155" t="s">
        <v>837</v>
      </c>
      <c r="D141" s="154">
        <f>D142+D143</f>
        <v>0</v>
      </c>
    </row>
    <row r="142" spans="1:4" ht="12.75">
      <c r="A142" s="153">
        <v>5285</v>
      </c>
      <c r="B142" s="152">
        <v>452100</v>
      </c>
      <c r="C142" s="151" t="s">
        <v>355</v>
      </c>
      <c r="D142" s="150"/>
    </row>
    <row r="143" spans="1:4" ht="12.75">
      <c r="A143" s="153">
        <v>5286</v>
      </c>
      <c r="B143" s="152">
        <v>452200</v>
      </c>
      <c r="C143" s="151" t="s">
        <v>356</v>
      </c>
      <c r="D143" s="150"/>
    </row>
    <row r="144" spans="1:4" ht="12.75">
      <c r="A144" s="157">
        <v>5287</v>
      </c>
      <c r="B144" s="156">
        <v>453000</v>
      </c>
      <c r="C144" s="155" t="s">
        <v>838</v>
      </c>
      <c r="D144" s="154">
        <f>D145+D146</f>
        <v>0</v>
      </c>
    </row>
    <row r="145" spans="1:4" ht="12.75">
      <c r="A145" s="153">
        <v>5288</v>
      </c>
      <c r="B145" s="152">
        <v>453100</v>
      </c>
      <c r="C145" s="151" t="s">
        <v>357</v>
      </c>
      <c r="D145" s="150"/>
    </row>
    <row r="146" spans="1:4" ht="12.75">
      <c r="A146" s="153">
        <v>5289</v>
      </c>
      <c r="B146" s="152">
        <v>453200</v>
      </c>
      <c r="C146" s="151" t="s">
        <v>358</v>
      </c>
      <c r="D146" s="150"/>
    </row>
    <row r="147" spans="1:4" ht="12.75">
      <c r="A147" s="157">
        <v>5290</v>
      </c>
      <c r="B147" s="156">
        <v>454000</v>
      </c>
      <c r="C147" s="155" t="s">
        <v>839</v>
      </c>
      <c r="D147" s="154">
        <f>D148+D149</f>
        <v>0</v>
      </c>
    </row>
    <row r="148" spans="1:4" ht="12.75">
      <c r="A148" s="153">
        <v>5291</v>
      </c>
      <c r="B148" s="152">
        <v>454100</v>
      </c>
      <c r="C148" s="151" t="s">
        <v>359</v>
      </c>
      <c r="D148" s="150"/>
    </row>
    <row r="149" spans="1:4" ht="12.75">
      <c r="A149" s="153">
        <v>5292</v>
      </c>
      <c r="B149" s="152">
        <v>454200</v>
      </c>
      <c r="C149" s="151" t="s">
        <v>360</v>
      </c>
      <c r="D149" s="150"/>
    </row>
    <row r="150" spans="1:4" ht="12.75">
      <c r="A150" s="157">
        <v>5293</v>
      </c>
      <c r="B150" s="156">
        <v>460000</v>
      </c>
      <c r="C150" s="155" t="s">
        <v>840</v>
      </c>
      <c r="D150" s="154">
        <f>D151+D154+D157+D160+D163</f>
        <v>0</v>
      </c>
    </row>
    <row r="151" spans="1:4" ht="12.75">
      <c r="A151" s="157">
        <v>5294</v>
      </c>
      <c r="B151" s="156">
        <v>461000</v>
      </c>
      <c r="C151" s="155" t="s">
        <v>841</v>
      </c>
      <c r="D151" s="154">
        <f>D152+D153</f>
        <v>0</v>
      </c>
    </row>
    <row r="152" spans="1:4" ht="12.75">
      <c r="A152" s="153">
        <v>5295</v>
      </c>
      <c r="B152" s="152">
        <v>461100</v>
      </c>
      <c r="C152" s="151" t="s">
        <v>361</v>
      </c>
      <c r="D152" s="150"/>
    </row>
    <row r="153" spans="1:4" ht="12.75">
      <c r="A153" s="153">
        <v>5296</v>
      </c>
      <c r="B153" s="152">
        <v>461200</v>
      </c>
      <c r="C153" s="151" t="s">
        <v>362</v>
      </c>
      <c r="D153" s="150"/>
    </row>
    <row r="154" spans="1:4" ht="12.75">
      <c r="A154" s="157">
        <v>5297</v>
      </c>
      <c r="B154" s="156">
        <v>462000</v>
      </c>
      <c r="C154" s="155" t="s">
        <v>842</v>
      </c>
      <c r="D154" s="154">
        <f>D155+D156</f>
        <v>0</v>
      </c>
    </row>
    <row r="155" spans="1:4" ht="12.75">
      <c r="A155" s="153">
        <v>5298</v>
      </c>
      <c r="B155" s="152">
        <v>462100</v>
      </c>
      <c r="C155" s="151" t="s">
        <v>631</v>
      </c>
      <c r="D155" s="150"/>
    </row>
    <row r="156" spans="1:4" ht="12.75">
      <c r="A156" s="153">
        <v>5299</v>
      </c>
      <c r="B156" s="152">
        <v>462200</v>
      </c>
      <c r="C156" s="151" t="s">
        <v>473</v>
      </c>
      <c r="D156" s="150"/>
    </row>
    <row r="157" spans="1:4" ht="12.75">
      <c r="A157" s="157">
        <v>5300</v>
      </c>
      <c r="B157" s="156">
        <v>463000</v>
      </c>
      <c r="C157" s="155" t="s">
        <v>843</v>
      </c>
      <c r="D157" s="154">
        <f>D158+D159</f>
        <v>0</v>
      </c>
    </row>
    <row r="158" spans="1:4" ht="12.75">
      <c r="A158" s="153">
        <v>5301</v>
      </c>
      <c r="B158" s="152">
        <v>463100</v>
      </c>
      <c r="C158" s="151" t="s">
        <v>325</v>
      </c>
      <c r="D158" s="150"/>
    </row>
    <row r="159" spans="1:4" ht="12.75">
      <c r="A159" s="153">
        <v>5302</v>
      </c>
      <c r="B159" s="152">
        <v>463200</v>
      </c>
      <c r="C159" s="151" t="s">
        <v>439</v>
      </c>
      <c r="D159" s="150"/>
    </row>
    <row r="160" spans="1:4" ht="25.5">
      <c r="A160" s="157">
        <v>5303</v>
      </c>
      <c r="B160" s="156">
        <v>464000</v>
      </c>
      <c r="C160" s="155" t="s">
        <v>844</v>
      </c>
      <c r="D160" s="154">
        <f>D161+D162</f>
        <v>0</v>
      </c>
    </row>
    <row r="161" spans="1:4" ht="12.75">
      <c r="A161" s="153">
        <v>5304</v>
      </c>
      <c r="B161" s="152">
        <v>464100</v>
      </c>
      <c r="C161" s="151" t="s">
        <v>57</v>
      </c>
      <c r="D161" s="150"/>
    </row>
    <row r="162" spans="1:4" ht="12.75">
      <c r="A162" s="153">
        <v>5305</v>
      </c>
      <c r="B162" s="152">
        <v>464200</v>
      </c>
      <c r="C162" s="151" t="s">
        <v>58</v>
      </c>
      <c r="D162" s="150"/>
    </row>
    <row r="163" spans="1:4" ht="12.75">
      <c r="A163" s="157">
        <v>5306</v>
      </c>
      <c r="B163" s="156">
        <v>465000</v>
      </c>
      <c r="C163" s="155" t="s">
        <v>845</v>
      </c>
      <c r="D163" s="154">
        <f>D164+D165</f>
        <v>0</v>
      </c>
    </row>
    <row r="164" spans="1:4" ht="12.75">
      <c r="A164" s="153">
        <v>5307</v>
      </c>
      <c r="B164" s="152">
        <v>465100</v>
      </c>
      <c r="C164" s="151" t="s">
        <v>59</v>
      </c>
      <c r="D164" s="150"/>
    </row>
    <row r="165" spans="1:4" ht="12.75">
      <c r="A165" s="153">
        <v>5308</v>
      </c>
      <c r="B165" s="152">
        <v>465200</v>
      </c>
      <c r="C165" s="151" t="s">
        <v>60</v>
      </c>
      <c r="D165" s="150"/>
    </row>
    <row r="166" spans="1:4" ht="12.75">
      <c r="A166" s="157">
        <v>5309</v>
      </c>
      <c r="B166" s="156">
        <v>470000</v>
      </c>
      <c r="C166" s="155" t="s">
        <v>846</v>
      </c>
      <c r="D166" s="154">
        <f>D167+D171</f>
        <v>0</v>
      </c>
    </row>
    <row r="167" spans="1:4" ht="25.5">
      <c r="A167" s="157">
        <v>5310</v>
      </c>
      <c r="B167" s="156">
        <v>471000</v>
      </c>
      <c r="C167" s="155" t="s">
        <v>847</v>
      </c>
      <c r="D167" s="154">
        <f>SUM(D168:D170)</f>
        <v>0</v>
      </c>
    </row>
    <row r="168" spans="1:4" ht="12.75">
      <c r="A168" s="153">
        <v>5311</v>
      </c>
      <c r="B168" s="152">
        <v>471100</v>
      </c>
      <c r="C168" s="151" t="s">
        <v>200</v>
      </c>
      <c r="D168" s="150"/>
    </row>
    <row r="169" spans="1:4" ht="12.75">
      <c r="A169" s="153">
        <v>5312</v>
      </c>
      <c r="B169" s="152">
        <v>471200</v>
      </c>
      <c r="C169" s="151" t="s">
        <v>93</v>
      </c>
      <c r="D169" s="150"/>
    </row>
    <row r="170" spans="1:4" ht="25.5">
      <c r="A170" s="153">
        <v>5313</v>
      </c>
      <c r="B170" s="152">
        <v>471900</v>
      </c>
      <c r="C170" s="151" t="s">
        <v>94</v>
      </c>
      <c r="D170" s="150"/>
    </row>
    <row r="171" spans="1:4" ht="12.75">
      <c r="A171" s="157">
        <v>5314</v>
      </c>
      <c r="B171" s="156">
        <v>472000</v>
      </c>
      <c r="C171" s="155" t="s">
        <v>848</v>
      </c>
      <c r="D171" s="154">
        <f>SUM(D172:D180)</f>
        <v>0</v>
      </c>
    </row>
    <row r="172" spans="1:4" ht="12.75">
      <c r="A172" s="153">
        <v>5315</v>
      </c>
      <c r="B172" s="152">
        <v>472100</v>
      </c>
      <c r="C172" s="151" t="s">
        <v>95</v>
      </c>
      <c r="D172" s="150"/>
    </row>
    <row r="173" spans="1:4" ht="12.75">
      <c r="A173" s="153">
        <v>5316</v>
      </c>
      <c r="B173" s="152">
        <v>472200</v>
      </c>
      <c r="C173" s="151" t="s">
        <v>849</v>
      </c>
      <c r="D173" s="150"/>
    </row>
    <row r="174" spans="1:4" ht="12.75">
      <c r="A174" s="153">
        <v>5317</v>
      </c>
      <c r="B174" s="152">
        <v>472300</v>
      </c>
      <c r="C174" s="151" t="s">
        <v>850</v>
      </c>
      <c r="D174" s="150"/>
    </row>
    <row r="175" spans="1:4" ht="12.75">
      <c r="A175" s="153">
        <v>5318</v>
      </c>
      <c r="B175" s="152">
        <v>472400</v>
      </c>
      <c r="C175" s="151" t="s">
        <v>851</v>
      </c>
      <c r="D175" s="150"/>
    </row>
    <row r="176" spans="1:4" ht="12.75">
      <c r="A176" s="153">
        <v>5319</v>
      </c>
      <c r="B176" s="152">
        <v>472500</v>
      </c>
      <c r="C176" s="151" t="s">
        <v>40</v>
      </c>
      <c r="D176" s="150"/>
    </row>
    <row r="177" spans="1:4" ht="12.75">
      <c r="A177" s="153">
        <v>5320</v>
      </c>
      <c r="B177" s="152">
        <v>472600</v>
      </c>
      <c r="C177" s="151" t="s">
        <v>41</v>
      </c>
      <c r="D177" s="150"/>
    </row>
    <row r="178" spans="1:4" ht="12.75">
      <c r="A178" s="153">
        <v>5321</v>
      </c>
      <c r="B178" s="152">
        <v>472700</v>
      </c>
      <c r="C178" s="151" t="s">
        <v>852</v>
      </c>
      <c r="D178" s="150"/>
    </row>
    <row r="179" spans="1:4" ht="12.75">
      <c r="A179" s="153">
        <v>5322</v>
      </c>
      <c r="B179" s="152">
        <v>472800</v>
      </c>
      <c r="C179" s="151" t="s">
        <v>853</v>
      </c>
      <c r="D179" s="150"/>
    </row>
    <row r="180" spans="1:4" ht="12.75">
      <c r="A180" s="153">
        <v>5323</v>
      </c>
      <c r="B180" s="152">
        <v>472900</v>
      </c>
      <c r="C180" s="151" t="s">
        <v>658</v>
      </c>
      <c r="D180" s="150"/>
    </row>
    <row r="181" spans="1:4" ht="12.75">
      <c r="A181" s="157">
        <v>5324</v>
      </c>
      <c r="B181" s="156">
        <v>480000</v>
      </c>
      <c r="C181" s="155" t="s">
        <v>854</v>
      </c>
      <c r="D181" s="154">
        <f>D182+D185+D189+D191+D194+D196</f>
        <v>0</v>
      </c>
    </row>
    <row r="182" spans="1:4" ht="12.75">
      <c r="A182" s="157">
        <v>5325</v>
      </c>
      <c r="B182" s="156">
        <v>481000</v>
      </c>
      <c r="C182" s="155" t="s">
        <v>855</v>
      </c>
      <c r="D182" s="154">
        <f>D183+D184</f>
        <v>0</v>
      </c>
    </row>
    <row r="183" spans="1:4" ht="12.75">
      <c r="A183" s="153">
        <v>5326</v>
      </c>
      <c r="B183" s="152">
        <v>481100</v>
      </c>
      <c r="C183" s="151" t="s">
        <v>363</v>
      </c>
      <c r="D183" s="150"/>
    </row>
    <row r="184" spans="1:4" ht="12.75">
      <c r="A184" s="153">
        <v>5327</v>
      </c>
      <c r="B184" s="152">
        <v>481900</v>
      </c>
      <c r="C184" s="151" t="s">
        <v>364</v>
      </c>
      <c r="D184" s="150"/>
    </row>
    <row r="185" spans="1:4" ht="12.75">
      <c r="A185" s="157">
        <v>5328</v>
      </c>
      <c r="B185" s="156">
        <v>482000</v>
      </c>
      <c r="C185" s="155" t="s">
        <v>856</v>
      </c>
      <c r="D185" s="154">
        <f>SUM(D186:D188)</f>
        <v>0</v>
      </c>
    </row>
    <row r="186" spans="1:4" ht="12.75">
      <c r="A186" s="153">
        <v>5329</v>
      </c>
      <c r="B186" s="152">
        <v>482100</v>
      </c>
      <c r="C186" s="151" t="s">
        <v>186</v>
      </c>
      <c r="D186" s="150"/>
    </row>
    <row r="187" spans="1:4" ht="12.75">
      <c r="A187" s="153">
        <v>5330</v>
      </c>
      <c r="B187" s="152">
        <v>482200</v>
      </c>
      <c r="C187" s="151" t="s">
        <v>61</v>
      </c>
      <c r="D187" s="150"/>
    </row>
    <row r="188" spans="1:4" ht="12.75">
      <c r="A188" s="153">
        <v>5331</v>
      </c>
      <c r="B188" s="152">
        <v>482300</v>
      </c>
      <c r="C188" s="151" t="s">
        <v>753</v>
      </c>
      <c r="D188" s="150"/>
    </row>
    <row r="189" spans="1:4" ht="12.75">
      <c r="A189" s="157">
        <v>5332</v>
      </c>
      <c r="B189" s="156">
        <v>483000</v>
      </c>
      <c r="C189" s="155" t="s">
        <v>857</v>
      </c>
      <c r="D189" s="154">
        <f>D190</f>
        <v>0</v>
      </c>
    </row>
    <row r="190" spans="1:4" ht="12.75">
      <c r="A190" s="153">
        <v>5333</v>
      </c>
      <c r="B190" s="152">
        <v>483100</v>
      </c>
      <c r="C190" s="151" t="s">
        <v>0</v>
      </c>
      <c r="D190" s="150"/>
    </row>
    <row r="191" spans="1:4" ht="38.25">
      <c r="A191" s="157">
        <v>5334</v>
      </c>
      <c r="B191" s="156">
        <v>484000</v>
      </c>
      <c r="C191" s="155" t="s">
        <v>858</v>
      </c>
      <c r="D191" s="154">
        <f>D192+D193</f>
        <v>0</v>
      </c>
    </row>
    <row r="192" spans="1:4" ht="12.75">
      <c r="A192" s="153">
        <v>5335</v>
      </c>
      <c r="B192" s="152">
        <v>484100</v>
      </c>
      <c r="C192" s="151" t="s">
        <v>581</v>
      </c>
      <c r="D192" s="150"/>
    </row>
    <row r="193" spans="1:4" ht="12.75">
      <c r="A193" s="153">
        <v>5336</v>
      </c>
      <c r="B193" s="152">
        <v>484200</v>
      </c>
      <c r="C193" s="151" t="s">
        <v>455</v>
      </c>
      <c r="D193" s="150"/>
    </row>
    <row r="194" spans="1:4" ht="25.5">
      <c r="A194" s="157">
        <v>5337</v>
      </c>
      <c r="B194" s="156">
        <v>485000</v>
      </c>
      <c r="C194" s="155" t="s">
        <v>859</v>
      </c>
      <c r="D194" s="154">
        <f>D195</f>
        <v>0</v>
      </c>
    </row>
    <row r="195" spans="1:4" ht="12.75">
      <c r="A195" s="153">
        <v>5338</v>
      </c>
      <c r="B195" s="152">
        <v>485100</v>
      </c>
      <c r="C195" s="151" t="s">
        <v>860</v>
      </c>
      <c r="D195" s="150"/>
    </row>
    <row r="196" spans="1:4" ht="25.5">
      <c r="A196" s="157">
        <v>5339</v>
      </c>
      <c r="B196" s="156">
        <v>489000</v>
      </c>
      <c r="C196" s="155" t="s">
        <v>861</v>
      </c>
      <c r="D196" s="154">
        <f>D197</f>
        <v>0</v>
      </c>
    </row>
    <row r="197" spans="1:4" ht="25.5">
      <c r="A197" s="153">
        <v>5340</v>
      </c>
      <c r="B197" s="152">
        <v>489100</v>
      </c>
      <c r="C197" s="151" t="s">
        <v>582</v>
      </c>
      <c r="D197" s="150"/>
    </row>
    <row r="198" spans="1:4" ht="12.75">
      <c r="A198" s="157">
        <v>5341</v>
      </c>
      <c r="B198" s="156">
        <v>500000</v>
      </c>
      <c r="C198" s="155" t="s">
        <v>862</v>
      </c>
      <c r="D198" s="154">
        <f>D199+D221+D230+D233+D241</f>
        <v>0</v>
      </c>
    </row>
    <row r="199" spans="1:4" ht="12.75">
      <c r="A199" s="157">
        <v>5342</v>
      </c>
      <c r="B199" s="156">
        <v>510000</v>
      </c>
      <c r="C199" s="155" t="s">
        <v>863</v>
      </c>
      <c r="D199" s="154">
        <f>D200+D205+D215+D217+D219</f>
        <v>0</v>
      </c>
    </row>
    <row r="200" spans="1:4" ht="12.75">
      <c r="A200" s="157">
        <v>5343</v>
      </c>
      <c r="B200" s="156">
        <v>511000</v>
      </c>
      <c r="C200" s="155" t="s">
        <v>864</v>
      </c>
      <c r="D200" s="154">
        <f>SUM(D201:D204)</f>
        <v>0</v>
      </c>
    </row>
    <row r="201" spans="1:4" ht="12.75">
      <c r="A201" s="153">
        <v>5344</v>
      </c>
      <c r="B201" s="152">
        <v>511100</v>
      </c>
      <c r="C201" s="151" t="s">
        <v>571</v>
      </c>
      <c r="D201" s="150"/>
    </row>
    <row r="202" spans="1:4" ht="12.75">
      <c r="A202" s="153">
        <v>5345</v>
      </c>
      <c r="B202" s="152">
        <v>511200</v>
      </c>
      <c r="C202" s="151" t="s">
        <v>572</v>
      </c>
      <c r="D202" s="150"/>
    </row>
    <row r="203" spans="1:4" ht="12.75">
      <c r="A203" s="153">
        <v>5346</v>
      </c>
      <c r="B203" s="152">
        <v>511300</v>
      </c>
      <c r="C203" s="151" t="s">
        <v>573</v>
      </c>
      <c r="D203" s="150"/>
    </row>
    <row r="204" spans="1:4" ht="12.75">
      <c r="A204" s="153">
        <v>5347</v>
      </c>
      <c r="B204" s="152">
        <v>511400</v>
      </c>
      <c r="C204" s="151" t="s">
        <v>574</v>
      </c>
      <c r="D204" s="150"/>
    </row>
    <row r="205" spans="1:4" ht="12.75">
      <c r="A205" s="157">
        <v>5348</v>
      </c>
      <c r="B205" s="156">
        <v>512000</v>
      </c>
      <c r="C205" s="155" t="s">
        <v>865</v>
      </c>
      <c r="D205" s="154">
        <f>SUM(D206:D214)</f>
        <v>0</v>
      </c>
    </row>
    <row r="206" spans="1:4" ht="12.75">
      <c r="A206" s="153">
        <v>5349</v>
      </c>
      <c r="B206" s="152">
        <v>512100</v>
      </c>
      <c r="C206" s="151" t="s">
        <v>575</v>
      </c>
      <c r="D206" s="150"/>
    </row>
    <row r="207" spans="1:4" ht="12.75">
      <c r="A207" s="153">
        <v>5350</v>
      </c>
      <c r="B207" s="152">
        <v>512200</v>
      </c>
      <c r="C207" s="151" t="s">
        <v>183</v>
      </c>
      <c r="D207" s="150"/>
    </row>
    <row r="208" spans="1:4" ht="12.75">
      <c r="A208" s="153">
        <v>5351</v>
      </c>
      <c r="B208" s="152">
        <v>512300</v>
      </c>
      <c r="C208" s="151" t="s">
        <v>184</v>
      </c>
      <c r="D208" s="150"/>
    </row>
    <row r="209" spans="1:4" ht="12.75">
      <c r="A209" s="153">
        <v>5352</v>
      </c>
      <c r="B209" s="152">
        <v>512400</v>
      </c>
      <c r="C209" s="151" t="s">
        <v>346</v>
      </c>
      <c r="D209" s="150"/>
    </row>
    <row r="210" spans="1:4" ht="12.75">
      <c r="A210" s="153">
        <v>5353</v>
      </c>
      <c r="B210" s="152">
        <v>512500</v>
      </c>
      <c r="C210" s="151" t="s">
        <v>185</v>
      </c>
      <c r="D210" s="150"/>
    </row>
    <row r="211" spans="1:4" ht="12.75">
      <c r="A211" s="153">
        <v>5354</v>
      </c>
      <c r="B211" s="152">
        <v>512600</v>
      </c>
      <c r="C211" s="151" t="s">
        <v>754</v>
      </c>
      <c r="D211" s="150"/>
    </row>
    <row r="212" spans="1:4" ht="12.75">
      <c r="A212" s="153">
        <v>5355</v>
      </c>
      <c r="B212" s="152">
        <v>512700</v>
      </c>
      <c r="C212" s="151" t="s">
        <v>103</v>
      </c>
      <c r="D212" s="150"/>
    </row>
    <row r="213" spans="1:4" ht="12.75">
      <c r="A213" s="153">
        <v>5356</v>
      </c>
      <c r="B213" s="152">
        <v>512800</v>
      </c>
      <c r="C213" s="151" t="s">
        <v>104</v>
      </c>
      <c r="D213" s="150"/>
    </row>
    <row r="214" spans="1:4" ht="12.75">
      <c r="A214" s="153">
        <v>5357</v>
      </c>
      <c r="B214" s="152">
        <v>512900</v>
      </c>
      <c r="C214" s="151" t="s">
        <v>576</v>
      </c>
      <c r="D214" s="150"/>
    </row>
    <row r="215" spans="1:4" ht="12.75">
      <c r="A215" s="157">
        <v>5358</v>
      </c>
      <c r="B215" s="156">
        <v>513000</v>
      </c>
      <c r="C215" s="155" t="s">
        <v>866</v>
      </c>
      <c r="D215" s="154">
        <f>D216</f>
        <v>0</v>
      </c>
    </row>
    <row r="216" spans="1:4" ht="12.75">
      <c r="A216" s="153">
        <v>5359</v>
      </c>
      <c r="B216" s="152">
        <v>513100</v>
      </c>
      <c r="C216" s="151" t="s">
        <v>583</v>
      </c>
      <c r="D216" s="150"/>
    </row>
    <row r="217" spans="1:4" ht="12.75">
      <c r="A217" s="157">
        <v>5360</v>
      </c>
      <c r="B217" s="156">
        <v>514000</v>
      </c>
      <c r="C217" s="155" t="s">
        <v>867</v>
      </c>
      <c r="D217" s="154">
        <f>D218</f>
        <v>0</v>
      </c>
    </row>
    <row r="218" spans="1:4" ht="12.75">
      <c r="A218" s="153">
        <v>5361</v>
      </c>
      <c r="B218" s="152">
        <v>514100</v>
      </c>
      <c r="C218" s="151" t="s">
        <v>577</v>
      </c>
      <c r="D218" s="150"/>
    </row>
    <row r="219" spans="1:4" ht="12.75">
      <c r="A219" s="157">
        <v>5362</v>
      </c>
      <c r="B219" s="156">
        <v>515000</v>
      </c>
      <c r="C219" s="155" t="s">
        <v>868</v>
      </c>
      <c r="D219" s="154">
        <f>D220</f>
        <v>0</v>
      </c>
    </row>
    <row r="220" spans="1:4" ht="12.75">
      <c r="A220" s="153">
        <v>5363</v>
      </c>
      <c r="B220" s="152">
        <v>515100</v>
      </c>
      <c r="C220" s="151" t="s">
        <v>462</v>
      </c>
      <c r="D220" s="150"/>
    </row>
    <row r="221" spans="1:4" ht="12.75">
      <c r="A221" s="157">
        <v>5364</v>
      </c>
      <c r="B221" s="156">
        <v>520000</v>
      </c>
      <c r="C221" s="155" t="s">
        <v>869</v>
      </c>
      <c r="D221" s="154">
        <f>D222+D224+D228</f>
        <v>0</v>
      </c>
    </row>
    <row r="222" spans="1:4" ht="12.75">
      <c r="A222" s="157">
        <v>5365</v>
      </c>
      <c r="B222" s="156">
        <v>521000</v>
      </c>
      <c r="C222" s="155" t="s">
        <v>870</v>
      </c>
      <c r="D222" s="154">
        <f>D223</f>
        <v>0</v>
      </c>
    </row>
    <row r="223" spans="1:4" ht="12.75">
      <c r="A223" s="153">
        <v>5366</v>
      </c>
      <c r="B223" s="152">
        <v>521100</v>
      </c>
      <c r="C223" s="151" t="s">
        <v>334</v>
      </c>
      <c r="D223" s="150"/>
    </row>
    <row r="224" spans="1:4" ht="12.75">
      <c r="A224" s="157">
        <v>5367</v>
      </c>
      <c r="B224" s="156">
        <v>522000</v>
      </c>
      <c r="C224" s="155" t="s">
        <v>871</v>
      </c>
      <c r="D224" s="154">
        <f>SUM(D225:D227)</f>
        <v>0</v>
      </c>
    </row>
    <row r="225" spans="1:4" ht="12.75">
      <c r="A225" s="153">
        <v>5368</v>
      </c>
      <c r="B225" s="152">
        <v>522100</v>
      </c>
      <c r="C225" s="151" t="s">
        <v>536</v>
      </c>
      <c r="D225" s="150"/>
    </row>
    <row r="226" spans="1:4" ht="12.75">
      <c r="A226" s="153">
        <v>5369</v>
      </c>
      <c r="B226" s="152">
        <v>522200</v>
      </c>
      <c r="C226" s="151" t="s">
        <v>328</v>
      </c>
      <c r="D226" s="150"/>
    </row>
    <row r="227" spans="1:4" ht="12.75">
      <c r="A227" s="153">
        <v>5370</v>
      </c>
      <c r="B227" s="152">
        <v>522300</v>
      </c>
      <c r="C227" s="151" t="s">
        <v>329</v>
      </c>
      <c r="D227" s="150"/>
    </row>
    <row r="228" spans="1:4" ht="12.75">
      <c r="A228" s="157">
        <v>5371</v>
      </c>
      <c r="B228" s="156">
        <v>523000</v>
      </c>
      <c r="C228" s="155" t="s">
        <v>872</v>
      </c>
      <c r="D228" s="154">
        <f>D229</f>
        <v>0</v>
      </c>
    </row>
    <row r="229" spans="1:4" ht="12.75">
      <c r="A229" s="153">
        <v>5372</v>
      </c>
      <c r="B229" s="152">
        <v>523100</v>
      </c>
      <c r="C229" s="151" t="s">
        <v>330</v>
      </c>
      <c r="D229" s="150"/>
    </row>
    <row r="230" spans="1:4" ht="12.75">
      <c r="A230" s="157">
        <v>5373</v>
      </c>
      <c r="B230" s="156">
        <v>530000</v>
      </c>
      <c r="C230" s="155" t="s">
        <v>873</v>
      </c>
      <c r="D230" s="154">
        <f>D231</f>
        <v>0</v>
      </c>
    </row>
    <row r="231" spans="1:4" ht="12.75">
      <c r="A231" s="157">
        <v>5374</v>
      </c>
      <c r="B231" s="156">
        <v>531000</v>
      </c>
      <c r="C231" s="155" t="s">
        <v>874</v>
      </c>
      <c r="D231" s="154">
        <f>D232</f>
        <v>0</v>
      </c>
    </row>
    <row r="232" spans="1:4" ht="12.75">
      <c r="A232" s="153">
        <v>5375</v>
      </c>
      <c r="B232" s="152">
        <v>531100</v>
      </c>
      <c r="C232" s="151" t="s">
        <v>437</v>
      </c>
      <c r="D232" s="150"/>
    </row>
    <row r="233" spans="1:4" ht="12.75">
      <c r="A233" s="157">
        <v>5376</v>
      </c>
      <c r="B233" s="156">
        <v>540000</v>
      </c>
      <c r="C233" s="155" t="s">
        <v>875</v>
      </c>
      <c r="D233" s="154">
        <f>D234+D236+D238</f>
        <v>0</v>
      </c>
    </row>
    <row r="234" spans="1:4" ht="12.75">
      <c r="A234" s="157">
        <v>5377</v>
      </c>
      <c r="B234" s="156">
        <v>541000</v>
      </c>
      <c r="C234" s="155" t="s">
        <v>876</v>
      </c>
      <c r="D234" s="154">
        <f>D235</f>
        <v>0</v>
      </c>
    </row>
    <row r="235" spans="1:4" ht="12.75">
      <c r="A235" s="153">
        <v>5378</v>
      </c>
      <c r="B235" s="152">
        <v>541100</v>
      </c>
      <c r="C235" s="151" t="s">
        <v>368</v>
      </c>
      <c r="D235" s="150"/>
    </row>
    <row r="236" spans="1:4" ht="12.75">
      <c r="A236" s="157">
        <v>5379</v>
      </c>
      <c r="B236" s="156">
        <v>542000</v>
      </c>
      <c r="C236" s="155" t="s">
        <v>877</v>
      </c>
      <c r="D236" s="154">
        <f>D237</f>
        <v>0</v>
      </c>
    </row>
    <row r="237" spans="1:4" ht="12.75">
      <c r="A237" s="153">
        <v>5380</v>
      </c>
      <c r="B237" s="152">
        <v>542100</v>
      </c>
      <c r="C237" s="151" t="s">
        <v>331</v>
      </c>
      <c r="D237" s="150"/>
    </row>
    <row r="238" spans="1:4" ht="12.75">
      <c r="A238" s="157">
        <v>5381</v>
      </c>
      <c r="B238" s="156">
        <v>543000</v>
      </c>
      <c r="C238" s="155" t="s">
        <v>878</v>
      </c>
      <c r="D238" s="154">
        <f>D239+D240</f>
        <v>0</v>
      </c>
    </row>
    <row r="239" spans="1:4" ht="12.75">
      <c r="A239" s="153">
        <v>5382</v>
      </c>
      <c r="B239" s="152">
        <v>543100</v>
      </c>
      <c r="C239" s="151" t="s">
        <v>332</v>
      </c>
      <c r="D239" s="150"/>
    </row>
    <row r="240" spans="1:4" ht="12.75">
      <c r="A240" s="153">
        <v>5383</v>
      </c>
      <c r="B240" s="152">
        <v>543200</v>
      </c>
      <c r="C240" s="151" t="s">
        <v>333</v>
      </c>
      <c r="D240" s="150"/>
    </row>
    <row r="241" spans="1:4" ht="25.5">
      <c r="A241" s="157">
        <v>5384</v>
      </c>
      <c r="B241" s="156">
        <v>550000</v>
      </c>
      <c r="C241" s="155" t="s">
        <v>879</v>
      </c>
      <c r="D241" s="154">
        <f>D242</f>
        <v>0</v>
      </c>
    </row>
    <row r="242" spans="1:4" ht="25.5">
      <c r="A242" s="157">
        <v>5385</v>
      </c>
      <c r="B242" s="156">
        <v>551000</v>
      </c>
      <c r="C242" s="155" t="s">
        <v>880</v>
      </c>
      <c r="D242" s="154">
        <f>D243</f>
        <v>0</v>
      </c>
    </row>
    <row r="243" spans="1:4" ht="25.5">
      <c r="A243" s="153">
        <v>5386</v>
      </c>
      <c r="B243" s="152">
        <v>551100</v>
      </c>
      <c r="C243" s="151" t="s">
        <v>643</v>
      </c>
      <c r="D243" s="150"/>
    </row>
    <row r="244" spans="1:4" ht="25.5">
      <c r="A244" s="157">
        <v>5387</v>
      </c>
      <c r="B244" s="156">
        <v>600000</v>
      </c>
      <c r="C244" s="155" t="s">
        <v>881</v>
      </c>
      <c r="D244" s="154">
        <f>D245+D270</f>
        <v>0</v>
      </c>
    </row>
    <row r="245" spans="1:4" ht="12.75">
      <c r="A245" s="157">
        <v>5388</v>
      </c>
      <c r="B245" s="156">
        <v>610000</v>
      </c>
      <c r="C245" s="155" t="s">
        <v>882</v>
      </c>
      <c r="D245" s="154">
        <f>D246+D256+D264+D266+D268</f>
        <v>0</v>
      </c>
    </row>
    <row r="246" spans="1:4" ht="12.75">
      <c r="A246" s="157">
        <v>5389</v>
      </c>
      <c r="B246" s="156">
        <v>611000</v>
      </c>
      <c r="C246" s="155" t="s">
        <v>883</v>
      </c>
      <c r="D246" s="154">
        <f>SUM(D247:D255)</f>
        <v>0</v>
      </c>
    </row>
    <row r="247" spans="1:4" ht="12.75">
      <c r="A247" s="153">
        <v>5390</v>
      </c>
      <c r="B247" s="152">
        <v>611100</v>
      </c>
      <c r="C247" s="151" t="s">
        <v>344</v>
      </c>
      <c r="D247" s="150"/>
    </row>
    <row r="248" spans="1:4" ht="12.75">
      <c r="A248" s="153">
        <v>5391</v>
      </c>
      <c r="B248" s="152">
        <v>611200</v>
      </c>
      <c r="C248" s="151" t="s">
        <v>345</v>
      </c>
      <c r="D248" s="150"/>
    </row>
    <row r="249" spans="1:4" ht="12.75">
      <c r="A249" s="153">
        <v>5392</v>
      </c>
      <c r="B249" s="152">
        <v>611300</v>
      </c>
      <c r="C249" s="151" t="s">
        <v>490</v>
      </c>
      <c r="D249" s="150"/>
    </row>
    <row r="250" spans="1:4" ht="12.75">
      <c r="A250" s="153">
        <v>5393</v>
      </c>
      <c r="B250" s="152">
        <v>611400</v>
      </c>
      <c r="C250" s="151" t="s">
        <v>491</v>
      </c>
      <c r="D250" s="150"/>
    </row>
    <row r="251" spans="1:4" ht="12.75">
      <c r="A251" s="153">
        <v>5394</v>
      </c>
      <c r="B251" s="152">
        <v>611500</v>
      </c>
      <c r="C251" s="151" t="s">
        <v>492</v>
      </c>
      <c r="D251" s="150"/>
    </row>
    <row r="252" spans="1:4" ht="12.75">
      <c r="A252" s="153">
        <v>5395</v>
      </c>
      <c r="B252" s="152">
        <v>611600</v>
      </c>
      <c r="C252" s="151" t="s">
        <v>493</v>
      </c>
      <c r="D252" s="150"/>
    </row>
    <row r="253" spans="1:4" ht="12.75">
      <c r="A253" s="153">
        <v>5396</v>
      </c>
      <c r="B253" s="152">
        <v>611700</v>
      </c>
      <c r="C253" s="151" t="s">
        <v>884</v>
      </c>
      <c r="D253" s="150"/>
    </row>
    <row r="254" spans="1:4" ht="12.75">
      <c r="A254" s="153">
        <v>5397</v>
      </c>
      <c r="B254" s="152">
        <v>611800</v>
      </c>
      <c r="C254" s="151" t="s">
        <v>494</v>
      </c>
      <c r="D254" s="150"/>
    </row>
    <row r="255" spans="1:4" ht="12.75">
      <c r="A255" s="153">
        <v>5398</v>
      </c>
      <c r="B255" s="152">
        <v>611900</v>
      </c>
      <c r="C255" s="151" t="s">
        <v>193</v>
      </c>
      <c r="D255" s="150"/>
    </row>
    <row r="256" spans="1:4" ht="12.75">
      <c r="A256" s="157">
        <v>5399</v>
      </c>
      <c r="B256" s="156">
        <v>612000</v>
      </c>
      <c r="C256" s="155" t="s">
        <v>885</v>
      </c>
      <c r="D256" s="154">
        <f>SUM(D257:D263)</f>
        <v>0</v>
      </c>
    </row>
    <row r="257" spans="1:4" ht="25.5">
      <c r="A257" s="153">
        <v>5400</v>
      </c>
      <c r="B257" s="152">
        <v>612100</v>
      </c>
      <c r="C257" s="151" t="s">
        <v>755</v>
      </c>
      <c r="D257" s="150"/>
    </row>
    <row r="258" spans="1:4" ht="12.75">
      <c r="A258" s="153">
        <v>5401</v>
      </c>
      <c r="B258" s="152">
        <v>612200</v>
      </c>
      <c r="C258" s="151" t="s">
        <v>495</v>
      </c>
      <c r="D258" s="150"/>
    </row>
    <row r="259" spans="1:4" ht="12.75">
      <c r="A259" s="153">
        <v>5402</v>
      </c>
      <c r="B259" s="152">
        <v>612300</v>
      </c>
      <c r="C259" s="151" t="s">
        <v>105</v>
      </c>
      <c r="D259" s="150"/>
    </row>
    <row r="260" spans="1:4" ht="12.75">
      <c r="A260" s="153">
        <v>5403</v>
      </c>
      <c r="B260" s="152">
        <v>612400</v>
      </c>
      <c r="C260" s="151" t="s">
        <v>886</v>
      </c>
      <c r="D260" s="150"/>
    </row>
    <row r="261" spans="1:4" ht="12.75">
      <c r="A261" s="153">
        <v>5404</v>
      </c>
      <c r="B261" s="152">
        <v>612500</v>
      </c>
      <c r="C261" s="151" t="s">
        <v>887</v>
      </c>
      <c r="D261" s="150"/>
    </row>
    <row r="262" spans="1:4" ht="12.75">
      <c r="A262" s="153">
        <v>5405</v>
      </c>
      <c r="B262" s="152">
        <v>612600</v>
      </c>
      <c r="C262" s="151" t="s">
        <v>106</v>
      </c>
      <c r="D262" s="150"/>
    </row>
    <row r="263" spans="1:4" ht="12.75">
      <c r="A263" s="153">
        <v>5406</v>
      </c>
      <c r="B263" s="152">
        <v>612900</v>
      </c>
      <c r="C263" s="151" t="s">
        <v>665</v>
      </c>
      <c r="D263" s="150"/>
    </row>
    <row r="264" spans="1:4" ht="12.75">
      <c r="A264" s="157">
        <v>5407</v>
      </c>
      <c r="B264" s="156">
        <v>613000</v>
      </c>
      <c r="C264" s="155" t="s">
        <v>888</v>
      </c>
      <c r="D264" s="154">
        <f>D265</f>
        <v>0</v>
      </c>
    </row>
    <row r="265" spans="1:4" ht="12.75">
      <c r="A265" s="153">
        <v>5408</v>
      </c>
      <c r="B265" s="152">
        <v>613100</v>
      </c>
      <c r="C265" s="151" t="s">
        <v>107</v>
      </c>
      <c r="D265" s="150"/>
    </row>
    <row r="266" spans="1:4" ht="12.75">
      <c r="A266" s="157">
        <v>5409</v>
      </c>
      <c r="B266" s="156">
        <v>614000</v>
      </c>
      <c r="C266" s="155" t="s">
        <v>889</v>
      </c>
      <c r="D266" s="154">
        <f>D267</f>
        <v>0</v>
      </c>
    </row>
    <row r="267" spans="1:4" ht="12.75">
      <c r="A267" s="153">
        <v>5410</v>
      </c>
      <c r="B267" s="152">
        <v>614100</v>
      </c>
      <c r="C267" s="151" t="s">
        <v>149</v>
      </c>
      <c r="D267" s="150"/>
    </row>
    <row r="268" spans="1:4" ht="12.75">
      <c r="A268" s="157">
        <v>5411</v>
      </c>
      <c r="B268" s="156">
        <v>615000</v>
      </c>
      <c r="C268" s="155" t="s">
        <v>890</v>
      </c>
      <c r="D268" s="154">
        <f>D269</f>
        <v>0</v>
      </c>
    </row>
    <row r="269" spans="1:4" ht="12.75">
      <c r="A269" s="153">
        <v>5412</v>
      </c>
      <c r="B269" s="152">
        <v>615100</v>
      </c>
      <c r="C269" s="151" t="s">
        <v>756</v>
      </c>
      <c r="D269" s="150"/>
    </row>
    <row r="270" spans="1:4" ht="12.75">
      <c r="A270" s="157">
        <v>5413</v>
      </c>
      <c r="B270" s="156">
        <v>620000</v>
      </c>
      <c r="C270" s="155" t="s">
        <v>891</v>
      </c>
      <c r="D270" s="154">
        <f>D271+D281+D290</f>
        <v>0</v>
      </c>
    </row>
    <row r="271" spans="1:4" ht="12.75">
      <c r="A271" s="157">
        <v>5414</v>
      </c>
      <c r="B271" s="156">
        <v>621000</v>
      </c>
      <c r="C271" s="155" t="s">
        <v>892</v>
      </c>
      <c r="D271" s="154">
        <f>SUM(D272:D280)</f>
        <v>0</v>
      </c>
    </row>
    <row r="272" spans="1:4" ht="12.75">
      <c r="A272" s="153">
        <v>5415</v>
      </c>
      <c r="B272" s="152">
        <v>621100</v>
      </c>
      <c r="C272" s="151" t="s">
        <v>108</v>
      </c>
      <c r="D272" s="150"/>
    </row>
    <row r="273" spans="1:4" ht="12.75">
      <c r="A273" s="153">
        <v>5416</v>
      </c>
      <c r="B273" s="152">
        <v>621200</v>
      </c>
      <c r="C273" s="151" t="s">
        <v>335</v>
      </c>
      <c r="D273" s="150"/>
    </row>
    <row r="274" spans="1:4" ht="12.75">
      <c r="A274" s="153">
        <v>5417</v>
      </c>
      <c r="B274" s="152">
        <v>621300</v>
      </c>
      <c r="C274" s="151" t="s">
        <v>487</v>
      </c>
      <c r="D274" s="150"/>
    </row>
    <row r="275" spans="1:4" ht="12.75">
      <c r="A275" s="153">
        <v>5418</v>
      </c>
      <c r="B275" s="152">
        <v>621400</v>
      </c>
      <c r="C275" s="151" t="s">
        <v>150</v>
      </c>
      <c r="D275" s="150"/>
    </row>
    <row r="276" spans="1:4" ht="12.75">
      <c r="A276" s="153">
        <v>5419</v>
      </c>
      <c r="B276" s="152">
        <v>621500</v>
      </c>
      <c r="C276" s="151" t="s">
        <v>109</v>
      </c>
      <c r="D276" s="150"/>
    </row>
    <row r="277" spans="1:4" ht="12.75">
      <c r="A277" s="153">
        <v>5420</v>
      </c>
      <c r="B277" s="152">
        <v>621600</v>
      </c>
      <c r="C277" s="151" t="s">
        <v>488</v>
      </c>
      <c r="D277" s="150"/>
    </row>
    <row r="278" spans="1:4" ht="12.75">
      <c r="A278" s="153">
        <v>5421</v>
      </c>
      <c r="B278" s="152">
        <v>621700</v>
      </c>
      <c r="C278" s="151" t="s">
        <v>348</v>
      </c>
      <c r="D278" s="150"/>
    </row>
    <row r="279" spans="1:4" ht="12.75">
      <c r="A279" s="153">
        <v>5422</v>
      </c>
      <c r="B279" s="152">
        <v>621800</v>
      </c>
      <c r="C279" s="151" t="s">
        <v>489</v>
      </c>
      <c r="D279" s="150"/>
    </row>
    <row r="280" spans="1:4" ht="12.75">
      <c r="A280" s="153">
        <v>5423</v>
      </c>
      <c r="B280" s="152">
        <v>621900</v>
      </c>
      <c r="C280" s="151" t="s">
        <v>349</v>
      </c>
      <c r="D280" s="150"/>
    </row>
    <row r="281" spans="1:4" ht="12.75">
      <c r="A281" s="157">
        <v>5424</v>
      </c>
      <c r="B281" s="156">
        <v>622000</v>
      </c>
      <c r="C281" s="155" t="s">
        <v>893</v>
      </c>
      <c r="D281" s="154">
        <f>SUM(D282:D289)</f>
        <v>0</v>
      </c>
    </row>
    <row r="282" spans="1:4" ht="12.75">
      <c r="A282" s="153">
        <v>5425</v>
      </c>
      <c r="B282" s="152">
        <v>622100</v>
      </c>
      <c r="C282" s="151" t="s">
        <v>350</v>
      </c>
      <c r="D282" s="150"/>
    </row>
    <row r="283" spans="1:4" ht="12.75">
      <c r="A283" s="153">
        <v>5426</v>
      </c>
      <c r="B283" s="152">
        <v>622200</v>
      </c>
      <c r="C283" s="151" t="s">
        <v>644</v>
      </c>
      <c r="D283" s="150"/>
    </row>
    <row r="284" spans="1:4" ht="12.75">
      <c r="A284" s="153">
        <v>5427</v>
      </c>
      <c r="B284" s="152">
        <v>622300</v>
      </c>
      <c r="C284" s="151" t="s">
        <v>645</v>
      </c>
      <c r="D284" s="150"/>
    </row>
    <row r="285" spans="1:4" ht="12.75">
      <c r="A285" s="153">
        <v>5428</v>
      </c>
      <c r="B285" s="152">
        <v>622400</v>
      </c>
      <c r="C285" s="151" t="s">
        <v>646</v>
      </c>
      <c r="D285" s="150"/>
    </row>
    <row r="286" spans="1:4" ht="12.75">
      <c r="A286" s="153">
        <v>5429</v>
      </c>
      <c r="B286" s="152">
        <v>622500</v>
      </c>
      <c r="C286" s="151" t="s">
        <v>647</v>
      </c>
      <c r="D286" s="150"/>
    </row>
    <row r="287" spans="1:4" ht="12.75">
      <c r="A287" s="153">
        <v>5430</v>
      </c>
      <c r="B287" s="152">
        <v>622600</v>
      </c>
      <c r="C287" s="151" t="s">
        <v>352</v>
      </c>
      <c r="D287" s="150"/>
    </row>
    <row r="288" spans="1:4" ht="12.75">
      <c r="A288" s="153">
        <v>5431</v>
      </c>
      <c r="B288" s="152">
        <v>622700</v>
      </c>
      <c r="C288" s="151" t="s">
        <v>351</v>
      </c>
      <c r="D288" s="150"/>
    </row>
    <row r="289" spans="1:4" ht="12.75">
      <c r="A289" s="153">
        <v>5432</v>
      </c>
      <c r="B289" s="152">
        <v>622800</v>
      </c>
      <c r="C289" s="151" t="s">
        <v>151</v>
      </c>
      <c r="D289" s="150"/>
    </row>
    <row r="290" spans="1:4" ht="38.25">
      <c r="A290" s="157">
        <v>5433</v>
      </c>
      <c r="B290" s="156">
        <v>623000</v>
      </c>
      <c r="C290" s="155" t="s">
        <v>894</v>
      </c>
      <c r="D290" s="154">
        <f>D291</f>
        <v>0</v>
      </c>
    </row>
    <row r="291" spans="1:4" ht="25.5">
      <c r="A291" s="153">
        <v>5434</v>
      </c>
      <c r="B291" s="152">
        <v>623100</v>
      </c>
      <c r="C291" s="151" t="s">
        <v>895</v>
      </c>
      <c r="D291" s="150"/>
    </row>
    <row r="292" spans="1:4" ht="13.5" thickBot="1">
      <c r="A292" s="148">
        <v>5435</v>
      </c>
      <c r="B292" s="147"/>
      <c r="C292" s="146" t="s">
        <v>896</v>
      </c>
      <c r="D292" s="145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93" customWidth="1"/>
    <col min="2" max="2" width="46.7109375" style="93" customWidth="1"/>
    <col min="3" max="3" width="29.7109375" style="93" customWidth="1"/>
    <col min="4" max="4" width="27.00390625" style="93" customWidth="1"/>
    <col min="5" max="5" width="25.00390625" style="93" bestFit="1" customWidth="1"/>
    <col min="6" max="6" width="24.57421875" style="93" customWidth="1"/>
    <col min="7" max="16384" width="9.140625" style="93" customWidth="1"/>
  </cols>
  <sheetData>
    <row r="1" spans="1:2" ht="12.75">
      <c r="A1" s="91" t="s">
        <v>72</v>
      </c>
      <c r="B1" s="92"/>
    </row>
    <row r="2" spans="1:6" ht="12.75">
      <c r="A2" s="91" t="s">
        <v>400</v>
      </c>
      <c r="B2" s="92"/>
      <c r="F2" s="136"/>
    </row>
    <row r="3" spans="1:6" ht="12.75">
      <c r="A3" s="91" t="s">
        <v>474</v>
      </c>
      <c r="B3" s="92"/>
      <c r="D3" s="94"/>
      <c r="F3" s="136" t="s">
        <v>1864</v>
      </c>
    </row>
    <row r="4" spans="1:2" ht="6.75" customHeight="1">
      <c r="A4" s="91"/>
      <c r="B4" s="92"/>
    </row>
    <row r="5" spans="1:6" ht="6.75" customHeight="1">
      <c r="A5" s="607"/>
      <c r="B5" s="607"/>
      <c r="C5" s="607"/>
      <c r="D5" s="607"/>
      <c r="E5" s="607"/>
      <c r="F5" s="607"/>
    </row>
    <row r="6" spans="1:6" ht="6.75" customHeight="1">
      <c r="A6" s="91"/>
      <c r="B6" s="92"/>
      <c r="C6" s="96"/>
      <c r="E6" s="97"/>
      <c r="F6" s="97"/>
    </row>
    <row r="7" spans="1:2" ht="12.75">
      <c r="A7" s="98" t="str">
        <f>"ФИЛИЈАЛА:   "&amp;Filijala</f>
        <v>ФИЛИЈАЛА:   18 КРАЉЕВО</v>
      </c>
      <c r="B7" s="99"/>
    </row>
    <row r="8" spans="1:2" ht="12.75">
      <c r="A8" s="98" t="str">
        <f>"ЗДРАВСТВЕНА УСТАНОВА:  "&amp;ZU</f>
        <v>ЗДРАВСТВЕНА УСТАНОВА:  00218011 СП Б ВРЊАЧКА БАЊА</v>
      </c>
      <c r="B8" s="99"/>
    </row>
    <row r="9" spans="1:6" ht="39" customHeight="1">
      <c r="A9" s="607" t="s">
        <v>1857</v>
      </c>
      <c r="B9" s="607"/>
      <c r="C9" s="607"/>
      <c r="D9" s="607"/>
      <c r="E9" s="607"/>
      <c r="F9" s="139"/>
    </row>
    <row r="10" ht="12.75">
      <c r="E10" s="499" t="s">
        <v>1863</v>
      </c>
    </row>
    <row r="11" spans="1:5" ht="59.25" customHeight="1">
      <c r="A11" s="113" t="s">
        <v>955</v>
      </c>
      <c r="B11" s="113" t="s">
        <v>1858</v>
      </c>
      <c r="C11" s="113" t="s">
        <v>1859</v>
      </c>
      <c r="D11" s="113" t="s">
        <v>1112</v>
      </c>
      <c r="E11" s="113" t="s">
        <v>1860</v>
      </c>
    </row>
    <row r="12" spans="1:5" ht="12.75" customHeight="1">
      <c r="A12" s="137"/>
      <c r="B12" s="103">
        <v>0</v>
      </c>
      <c r="C12" s="103">
        <v>1</v>
      </c>
      <c r="D12" s="103">
        <v>2</v>
      </c>
      <c r="E12" s="103">
        <v>3</v>
      </c>
    </row>
    <row r="13" spans="1:5" ht="30" customHeight="1">
      <c r="A13" s="138" t="s">
        <v>416</v>
      </c>
      <c r="B13" s="498" t="s">
        <v>1861</v>
      </c>
      <c r="C13" s="500"/>
      <c r="D13" s="503"/>
      <c r="E13" s="502"/>
    </row>
    <row r="14" spans="1:6" ht="30" customHeight="1">
      <c r="A14" s="138" t="s">
        <v>417</v>
      </c>
      <c r="B14" s="498" t="s">
        <v>1862</v>
      </c>
      <c r="C14" s="500"/>
      <c r="D14" s="501"/>
      <c r="E14" s="502"/>
      <c r="F14" s="111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32"/>
  <sheetViews>
    <sheetView showGridLines="0" showRowColHeaders="0" showZeros="0" showOutlineSymbols="0" defaultGridColor="0" zoomScalePageLayoutView="0" colorId="51" workbookViewId="0" topLeftCell="E1">
      <selection activeCell="A1" sqref="A1"/>
    </sheetView>
  </sheetViews>
  <sheetFormatPr defaultColWidth="9.140625" defaultRowHeight="12.75"/>
  <cols>
    <col min="1" max="1" width="17.28125" style="186" customWidth="1"/>
    <col min="2" max="2" width="50.8515625" style="186" customWidth="1"/>
    <col min="3" max="3" width="5.8515625" style="186" customWidth="1"/>
    <col min="4" max="4" width="42.00390625" style="0" customWidth="1"/>
    <col min="5" max="5" width="24.28125" style="187" customWidth="1"/>
    <col min="6" max="6" width="19.8515625" style="187" customWidth="1"/>
    <col min="7" max="7" width="22.7109375" style="18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189" t="s">
        <v>994</v>
      </c>
      <c r="B1" s="189" t="s">
        <v>987</v>
      </c>
      <c r="C1" s="189" t="s">
        <v>997</v>
      </c>
      <c r="G1" s="611" t="s">
        <v>993</v>
      </c>
      <c r="H1" s="612"/>
    </row>
    <row r="2" spans="1:8" ht="14.25" customHeight="1">
      <c r="A2" s="201" t="str">
        <f>MaticniBroj</f>
        <v>17689134</v>
      </c>
      <c r="B2" s="201" t="str">
        <f>NazivKorisnika</f>
        <v>Специјална болница за интерне болести Врњачка Бања</v>
      </c>
      <c r="C2" s="54"/>
      <c r="E2" s="206">
        <v>1</v>
      </c>
      <c r="G2" s="204" t="s">
        <v>996</v>
      </c>
      <c r="H2" s="204" t="s">
        <v>986</v>
      </c>
    </row>
    <row r="3" spans="4:6" ht="12.75">
      <c r="D3" s="47"/>
      <c r="E3" s="190" t="s">
        <v>995</v>
      </c>
      <c r="F3" s="190" t="s">
        <v>986</v>
      </c>
    </row>
    <row r="4" spans="3:7" ht="12.75">
      <c r="C4" s="207" t="s">
        <v>417</v>
      </c>
      <c r="D4" s="188" t="s">
        <v>1001</v>
      </c>
      <c r="E4" s="202">
        <v>101136339.2</v>
      </c>
      <c r="F4" s="198">
        <f>ROUND(E4/1000,5)</f>
        <v>101136.3392</v>
      </c>
      <c r="G4" s="192"/>
    </row>
    <row r="5" spans="4:7" ht="12.75">
      <c r="D5" s="195"/>
      <c r="F5" s="193"/>
      <c r="G5" s="192"/>
    </row>
    <row r="6" spans="3:7" ht="12.75">
      <c r="C6" s="207" t="s">
        <v>418</v>
      </c>
      <c r="D6" s="188" t="s">
        <v>985</v>
      </c>
      <c r="E6" s="211" t="s">
        <v>1000</v>
      </c>
      <c r="F6" s="210">
        <f>OZPR!H31</f>
        <v>188</v>
      </c>
      <c r="G6" s="192"/>
    </row>
    <row r="7" spans="4:7" ht="12.75">
      <c r="D7" s="195"/>
      <c r="F7" s="193"/>
      <c r="G7" s="192"/>
    </row>
    <row r="8" spans="3:7" ht="12.75">
      <c r="C8" s="207" t="s">
        <v>419</v>
      </c>
      <c r="D8" s="196" t="s">
        <v>999</v>
      </c>
      <c r="E8" s="197"/>
      <c r="F8" s="199">
        <f>F4+F6</f>
        <v>101324.3392</v>
      </c>
      <c r="G8" s="191"/>
    </row>
    <row r="9" spans="4:7" ht="12.75">
      <c r="D9" s="195"/>
      <c r="F9" s="193"/>
      <c r="G9" s="192"/>
    </row>
    <row r="10" spans="3:7" ht="12.75">
      <c r="C10" s="207" t="s">
        <v>420</v>
      </c>
      <c r="D10" s="188" t="s">
        <v>988</v>
      </c>
      <c r="E10" s="211" t="s">
        <v>1000</v>
      </c>
      <c r="F10" s="210">
        <f>Obrazac5!I138</f>
        <v>101324</v>
      </c>
      <c r="G10" s="192"/>
    </row>
    <row r="11" spans="4:7" ht="12.75">
      <c r="D11" s="195"/>
      <c r="F11" s="193"/>
      <c r="G11" s="192"/>
    </row>
    <row r="12" spans="3:10" ht="12.75">
      <c r="C12" s="207" t="s">
        <v>421</v>
      </c>
      <c r="D12" s="615" t="s">
        <v>998</v>
      </c>
      <c r="E12" s="616"/>
      <c r="F12" s="616"/>
      <c r="G12" s="203">
        <f>F8-F10</f>
        <v>0.3392000000021653</v>
      </c>
      <c r="H12" s="208">
        <f>G12</f>
        <v>0.3392000000021653</v>
      </c>
      <c r="J12" s="209" t="s">
        <v>1872</v>
      </c>
    </row>
    <row r="13" spans="4:7" ht="12.75">
      <c r="D13" s="195"/>
      <c r="F13" s="193"/>
      <c r="G13" s="192"/>
    </row>
    <row r="14" spans="3:7" ht="12.75">
      <c r="C14" s="207" t="s">
        <v>422</v>
      </c>
      <c r="D14" s="188" t="s">
        <v>1004</v>
      </c>
      <c r="E14" s="211" t="s">
        <v>1000</v>
      </c>
      <c r="F14" s="200">
        <v>0</v>
      </c>
      <c r="G14" s="191"/>
    </row>
    <row r="15" spans="3:7" ht="12.75">
      <c r="C15" s="221"/>
      <c r="D15" s="222"/>
      <c r="E15" s="223"/>
      <c r="F15" s="193"/>
      <c r="G15" s="192"/>
    </row>
    <row r="16" spans="3:7" ht="12.75">
      <c r="C16" s="207" t="s">
        <v>423</v>
      </c>
      <c r="D16" s="188" t="s">
        <v>990</v>
      </c>
      <c r="E16" s="211" t="s">
        <v>1000</v>
      </c>
      <c r="F16" s="213">
        <f>OZPR!E31*0.1</f>
        <v>0</v>
      </c>
      <c r="G16" s="191"/>
    </row>
    <row r="17" spans="4:7" ht="12.75">
      <c r="D17" s="195"/>
      <c r="F17" s="194"/>
      <c r="G17" s="192"/>
    </row>
    <row r="18" spans="3:7" ht="12.75">
      <c r="C18" s="207" t="s">
        <v>424</v>
      </c>
      <c r="D18" s="196" t="s">
        <v>1005</v>
      </c>
      <c r="E18" s="225"/>
      <c r="F18" s="199">
        <f>F14+F16</f>
        <v>0</v>
      </c>
      <c r="G18" s="192"/>
    </row>
    <row r="19" spans="3:7" ht="12.75">
      <c r="C19" s="221"/>
      <c r="D19" s="226"/>
      <c r="E19" s="226"/>
      <c r="F19" s="224"/>
      <c r="G19" s="192"/>
    </row>
    <row r="20" spans="3:7" ht="12.75">
      <c r="C20" s="207" t="s">
        <v>425</v>
      </c>
      <c r="D20" s="188" t="s">
        <v>989</v>
      </c>
      <c r="E20" s="211" t="s">
        <v>1000</v>
      </c>
      <c r="F20" s="213">
        <f>'K9OOSO'!E22</f>
        <v>0</v>
      </c>
      <c r="G20" s="191"/>
    </row>
    <row r="21" spans="4:7" ht="12.75">
      <c r="D21" s="195"/>
      <c r="F21" s="224"/>
      <c r="G21" s="192"/>
    </row>
    <row r="22" spans="3:10" ht="12.75">
      <c r="C22" s="207" t="s">
        <v>426</v>
      </c>
      <c r="D22" s="617" t="s">
        <v>1006</v>
      </c>
      <c r="E22" s="618"/>
      <c r="F22" s="619"/>
      <c r="G22" s="203">
        <f>F18-F20</f>
        <v>0</v>
      </c>
      <c r="H22" s="205">
        <f>Odstupanje_1</f>
        <v>0</v>
      </c>
      <c r="J22" s="209" t="s">
        <v>1872</v>
      </c>
    </row>
    <row r="23" spans="4:7" ht="12.75">
      <c r="D23" s="195"/>
      <c r="F23" s="193"/>
      <c r="G23" s="192"/>
    </row>
    <row r="24" spans="3:7" ht="12.75">
      <c r="C24" s="207" t="s">
        <v>343</v>
      </c>
      <c r="D24" s="188" t="s">
        <v>991</v>
      </c>
      <c r="E24" s="211" t="s">
        <v>1000</v>
      </c>
      <c r="F24" s="200">
        <v>0</v>
      </c>
      <c r="G24" s="191"/>
    </row>
    <row r="25" spans="4:7" ht="12.75">
      <c r="D25" s="195"/>
      <c r="F25" s="193"/>
      <c r="G25" s="192"/>
    </row>
    <row r="26" spans="3:7" ht="12.75">
      <c r="C26" s="207" t="s">
        <v>401</v>
      </c>
      <c r="D26" s="212" t="s">
        <v>992</v>
      </c>
      <c r="E26" s="211" t="s">
        <v>1000</v>
      </c>
      <c r="F26" s="200">
        <v>0</v>
      </c>
      <c r="G26" s="191"/>
    </row>
    <row r="27" spans="4:7" ht="12.75">
      <c r="D27" s="195"/>
      <c r="F27" s="193"/>
      <c r="G27" s="192"/>
    </row>
    <row r="28" spans="3:7" ht="12.75">
      <c r="C28" s="207" t="s">
        <v>402</v>
      </c>
      <c r="D28" s="212" t="s">
        <v>1007</v>
      </c>
      <c r="E28" s="211" t="s">
        <v>1000</v>
      </c>
      <c r="F28" s="200">
        <v>0</v>
      </c>
      <c r="G28" s="192"/>
    </row>
    <row r="29" spans="4:7" ht="12.75">
      <c r="D29" s="195"/>
      <c r="F29" s="193"/>
      <c r="G29" s="192"/>
    </row>
    <row r="30" spans="3:10" ht="12.75">
      <c r="C30" s="207" t="s">
        <v>403</v>
      </c>
      <c r="D30" s="613" t="s">
        <v>1008</v>
      </c>
      <c r="E30" s="614"/>
      <c r="F30" s="614"/>
      <c r="G30" s="203">
        <f>H22-F24-F26-F28</f>
        <v>0</v>
      </c>
      <c r="H30" s="205">
        <f>G30</f>
        <v>0</v>
      </c>
      <c r="J30" s="209" t="s">
        <v>1872</v>
      </c>
    </row>
    <row r="31" spans="4:7" ht="12.75">
      <c r="D31" s="195"/>
      <c r="F31" s="194"/>
      <c r="G31" s="192"/>
    </row>
    <row r="32" ht="12.75">
      <c r="G32" s="192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371" customWidth="1"/>
  </cols>
  <sheetData>
    <row r="1" ht="18">
      <c r="A1" s="504" t="s">
        <v>1748</v>
      </c>
    </row>
    <row r="2" ht="12.75">
      <c r="A2" s="421"/>
    </row>
    <row r="3" ht="12.75">
      <c r="A3" s="371" t="s">
        <v>1873</v>
      </c>
    </row>
    <row r="4" ht="18">
      <c r="A4" s="504" t="s">
        <v>1749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294"/>
  <sheetViews>
    <sheetView showGridLines="0" showRowColHeaders="0" showZeros="0" zoomScale="120" zoomScaleNormal="120" zoomScaleSheetLayoutView="130" workbookViewId="0" topLeftCell="A25">
      <selection activeCell="E39" sqref="E39"/>
    </sheetView>
  </sheetViews>
  <sheetFormatPr defaultColWidth="9.140625" defaultRowHeight="12.75"/>
  <cols>
    <col min="1" max="1" width="7.421875" style="233" customWidth="1"/>
    <col min="2" max="2" width="6.8515625" style="230" customWidth="1"/>
    <col min="3" max="3" width="32.140625" style="231" customWidth="1"/>
    <col min="4" max="4" width="14.421875" style="231" customWidth="1"/>
    <col min="5" max="5" width="14.00390625" style="231" customWidth="1"/>
    <col min="6" max="7" width="14.28125" style="231" customWidth="1"/>
    <col min="8" max="8" width="3.00390625" style="232" customWidth="1"/>
    <col min="9" max="16384" width="9.140625" style="232" customWidth="1"/>
  </cols>
  <sheetData>
    <row r="1" ht="12.75">
      <c r="A1" s="229"/>
    </row>
    <row r="2" ht="12.75">
      <c r="G2" s="234" t="s">
        <v>1009</v>
      </c>
    </row>
    <row r="3" ht="12.75"/>
    <row r="4" ht="12.75"/>
    <row r="5" ht="12.75"/>
    <row r="7" spans="1:6" ht="42" customHeight="1">
      <c r="A7" s="235" t="s">
        <v>656</v>
      </c>
      <c r="B7" s="236"/>
      <c r="C7" s="237"/>
      <c r="D7" s="237"/>
      <c r="E7" s="237"/>
      <c r="F7" s="237"/>
    </row>
    <row r="8" spans="1:6" ht="16.5" customHeight="1">
      <c r="A8" s="458" t="str">
        <f>NazKorisnika</f>
        <v>Специјална болница за интерне болести Врњачка Бања</v>
      </c>
      <c r="B8" s="236"/>
      <c r="C8" s="237"/>
      <c r="D8" s="237"/>
      <c r="E8" s="237"/>
      <c r="F8" s="237"/>
    </row>
    <row r="9" spans="1:6" ht="15.75">
      <c r="A9" s="238" t="str">
        <f>"Седиште:   "&amp;biop</f>
        <v>Седиште:   Врњачка Бања, 8.марта 12</v>
      </c>
      <c r="C9" s="239"/>
      <c r="E9" s="456" t="str">
        <f>"Матични број:   "&amp;MatBroj</f>
        <v>Матични број:   17689134</v>
      </c>
      <c r="F9" s="237"/>
    </row>
    <row r="10" spans="1:6" ht="15.75">
      <c r="A10" s="238" t="str">
        <f>"ПИБ:   "&amp;bip</f>
        <v>ПИБ:   105370087</v>
      </c>
      <c r="C10" s="239"/>
      <c r="E10" s="457" t="str">
        <f>"Број подрачуна:  "&amp;BrojPodr</f>
        <v>Број подрачуна:  840-782661-30</v>
      </c>
      <c r="F10" s="237"/>
    </row>
    <row r="11" spans="1:6" ht="15.75">
      <c r="A11" s="240" t="s">
        <v>657</v>
      </c>
      <c r="B11" s="236"/>
      <c r="C11" s="237"/>
      <c r="D11" s="237"/>
      <c r="E11" s="237"/>
      <c r="F11" s="237"/>
    </row>
    <row r="12" spans="1:6" ht="15.75">
      <c r="A12" s="241"/>
      <c r="B12" s="236"/>
      <c r="C12" s="237"/>
      <c r="D12" s="237"/>
      <c r="E12" s="237"/>
      <c r="F12" s="242"/>
    </row>
    <row r="13" ht="15.75">
      <c r="A13" s="243"/>
    </row>
    <row r="14" spans="1:8" ht="17.25" customHeight="1">
      <c r="A14" s="515" t="s">
        <v>1010</v>
      </c>
      <c r="B14" s="515"/>
      <c r="C14" s="515"/>
      <c r="D14" s="515"/>
      <c r="E14" s="515"/>
      <c r="F14" s="515"/>
      <c r="G14" s="515"/>
      <c r="H14" s="244"/>
    </row>
    <row r="15" spans="1:8" ht="14.25" customHeight="1">
      <c r="A15" s="516" t="s">
        <v>1814</v>
      </c>
      <c r="B15" s="516"/>
      <c r="C15" s="516"/>
      <c r="D15" s="516"/>
      <c r="E15" s="516"/>
      <c r="F15" s="516"/>
      <c r="G15" s="516"/>
      <c r="H15" s="245"/>
    </row>
    <row r="17" ht="12.75">
      <c r="G17" s="246" t="s">
        <v>241</v>
      </c>
    </row>
    <row r="18" spans="1:7" ht="36">
      <c r="A18" s="517" t="s">
        <v>533</v>
      </c>
      <c r="B18" s="518" t="s">
        <v>534</v>
      </c>
      <c r="C18" s="517" t="s">
        <v>535</v>
      </c>
      <c r="D18" s="249" t="s">
        <v>1011</v>
      </c>
      <c r="E18" s="517" t="s">
        <v>1012</v>
      </c>
      <c r="F18" s="517"/>
      <c r="G18" s="517"/>
    </row>
    <row r="19" spans="1:7" ht="12.75">
      <c r="A19" s="517"/>
      <c r="B19" s="518"/>
      <c r="C19" s="517"/>
      <c r="D19" s="519" t="s">
        <v>1013</v>
      </c>
      <c r="E19" s="517" t="s">
        <v>1014</v>
      </c>
      <c r="F19" s="517" t="s">
        <v>1015</v>
      </c>
      <c r="G19" s="521" t="s">
        <v>1016</v>
      </c>
    </row>
    <row r="20" spans="1:7" ht="12.75">
      <c r="A20" s="517"/>
      <c r="B20" s="518"/>
      <c r="C20" s="517"/>
      <c r="D20" s="520"/>
      <c r="E20" s="517"/>
      <c r="F20" s="517"/>
      <c r="G20" s="520"/>
    </row>
    <row r="21" spans="1:7" ht="12.75">
      <c r="A21" s="247">
        <v>1</v>
      </c>
      <c r="B21" s="248">
        <v>2</v>
      </c>
      <c r="C21" s="247">
        <v>3</v>
      </c>
      <c r="D21" s="247">
        <v>4</v>
      </c>
      <c r="E21" s="247">
        <v>5</v>
      </c>
      <c r="F21" s="247">
        <v>6</v>
      </c>
      <c r="G21" s="247">
        <v>7</v>
      </c>
    </row>
    <row r="22" spans="1:7" ht="14.25">
      <c r="A22" s="247"/>
      <c r="B22" s="248"/>
      <c r="C22" s="251" t="s">
        <v>1017</v>
      </c>
      <c r="D22" s="252"/>
      <c r="E22" s="253"/>
      <c r="F22" s="253"/>
      <c r="G22" s="253"/>
    </row>
    <row r="23" spans="1:7" s="256" customFormat="1" ht="24">
      <c r="A23" s="247" t="s">
        <v>1018</v>
      </c>
      <c r="B23" s="248" t="s">
        <v>1019</v>
      </c>
      <c r="C23" s="254" t="s">
        <v>1020</v>
      </c>
      <c r="D23" s="255">
        <f>D24+D42</f>
        <v>13592</v>
      </c>
      <c r="E23" s="255">
        <f>E24+E42</f>
        <v>52216</v>
      </c>
      <c r="F23" s="255">
        <f>F24+F42</f>
        <v>34684</v>
      </c>
      <c r="G23" s="255">
        <f aca="true" t="shared" si="0" ref="G23:G86">E23-F23</f>
        <v>17532</v>
      </c>
    </row>
    <row r="24" spans="1:7" s="256" customFormat="1" ht="36">
      <c r="A24" s="247" t="s">
        <v>1021</v>
      </c>
      <c r="B24" s="248" t="s">
        <v>1022</v>
      </c>
      <c r="C24" s="254" t="s">
        <v>1023</v>
      </c>
      <c r="D24" s="255">
        <f>D25+D29+D31+D33+D37+D40</f>
        <v>9268</v>
      </c>
      <c r="E24" s="255">
        <f>E25+E29+E31+E33+E37+E40</f>
        <v>47112</v>
      </c>
      <c r="F24" s="255">
        <f>F25+F29+F31+F33+F37+F40</f>
        <v>34684</v>
      </c>
      <c r="G24" s="255">
        <f t="shared" si="0"/>
        <v>12428</v>
      </c>
    </row>
    <row r="25" spans="1:7" s="256" customFormat="1" ht="24">
      <c r="A25" s="247" t="s">
        <v>1024</v>
      </c>
      <c r="B25" s="248" t="s">
        <v>1025</v>
      </c>
      <c r="C25" s="254" t="s">
        <v>1026</v>
      </c>
      <c r="D25" s="255">
        <f>SUM(D26:D28)</f>
        <v>9118</v>
      </c>
      <c r="E25" s="255">
        <f>SUM(E26:E28)</f>
        <v>44834</v>
      </c>
      <c r="F25" s="255">
        <f>SUM(F26:F28)</f>
        <v>34684</v>
      </c>
      <c r="G25" s="255">
        <f t="shared" si="0"/>
        <v>10150</v>
      </c>
    </row>
    <row r="26" spans="1:7" ht="17.25" customHeight="1">
      <c r="A26" s="257" t="s">
        <v>1027</v>
      </c>
      <c r="B26" s="258" t="s">
        <v>1028</v>
      </c>
      <c r="C26" s="259" t="s">
        <v>1029</v>
      </c>
      <c r="D26" s="260">
        <v>237</v>
      </c>
      <c r="E26" s="260">
        <v>329</v>
      </c>
      <c r="F26" s="260">
        <v>128</v>
      </c>
      <c r="G26" s="255">
        <f t="shared" si="0"/>
        <v>201</v>
      </c>
    </row>
    <row r="27" spans="1:7" ht="17.25" customHeight="1">
      <c r="A27" s="257" t="s">
        <v>1030</v>
      </c>
      <c r="B27" s="258" t="s">
        <v>1031</v>
      </c>
      <c r="C27" s="259" t="s">
        <v>1032</v>
      </c>
      <c r="D27" s="260">
        <v>8881</v>
      </c>
      <c r="E27" s="260">
        <f>4228+568+409+60+19+163+3012+20102+5108+8723+38</f>
        <v>42430</v>
      </c>
      <c r="F27" s="260">
        <v>34556</v>
      </c>
      <c r="G27" s="255">
        <f t="shared" si="0"/>
        <v>7874</v>
      </c>
    </row>
    <row r="28" spans="1:7" ht="17.25" customHeight="1">
      <c r="A28" s="257" t="s">
        <v>1033</v>
      </c>
      <c r="B28" s="258" t="s">
        <v>1034</v>
      </c>
      <c r="C28" s="259" t="s">
        <v>583</v>
      </c>
      <c r="D28" s="260"/>
      <c r="E28" s="260">
        <v>2075</v>
      </c>
      <c r="F28" s="260"/>
      <c r="G28" s="255">
        <f t="shared" si="0"/>
        <v>2075</v>
      </c>
    </row>
    <row r="29" spans="1:7" s="256" customFormat="1" ht="17.25" customHeight="1">
      <c r="A29" s="247">
        <v>1007</v>
      </c>
      <c r="B29" s="248" t="s">
        <v>1035</v>
      </c>
      <c r="C29" s="254" t="s">
        <v>1036</v>
      </c>
      <c r="D29" s="255">
        <f>D30</f>
        <v>0</v>
      </c>
      <c r="E29" s="255">
        <f>E30</f>
        <v>0</v>
      </c>
      <c r="F29" s="255">
        <f>F30</f>
        <v>0</v>
      </c>
      <c r="G29" s="255">
        <f t="shared" si="0"/>
        <v>0</v>
      </c>
    </row>
    <row r="30" spans="1:7" ht="17.25" customHeight="1">
      <c r="A30" s="257">
        <v>1008</v>
      </c>
      <c r="B30" s="258" t="s">
        <v>1037</v>
      </c>
      <c r="C30" s="259" t="s">
        <v>577</v>
      </c>
      <c r="D30" s="260"/>
      <c r="E30" s="260"/>
      <c r="F30" s="260"/>
      <c r="G30" s="255">
        <f t="shared" si="0"/>
        <v>0</v>
      </c>
    </row>
    <row r="31" spans="1:7" s="256" customFormat="1" ht="17.25" customHeight="1">
      <c r="A31" s="247">
        <v>1009</v>
      </c>
      <c r="B31" s="248" t="s">
        <v>1038</v>
      </c>
      <c r="C31" s="254" t="s">
        <v>1039</v>
      </c>
      <c r="D31" s="255">
        <f>D32</f>
        <v>0</v>
      </c>
      <c r="E31" s="255">
        <f>E32</f>
        <v>0</v>
      </c>
      <c r="F31" s="255">
        <f>F32</f>
        <v>0</v>
      </c>
      <c r="G31" s="255">
        <f t="shared" si="0"/>
        <v>0</v>
      </c>
    </row>
    <row r="32" spans="1:7" ht="17.25" customHeight="1">
      <c r="A32" s="257">
        <v>1010</v>
      </c>
      <c r="B32" s="258" t="s">
        <v>1040</v>
      </c>
      <c r="C32" s="259" t="s">
        <v>437</v>
      </c>
      <c r="D32" s="260"/>
      <c r="E32" s="260"/>
      <c r="F32" s="260"/>
      <c r="G32" s="255">
        <f t="shared" si="0"/>
        <v>0</v>
      </c>
    </row>
    <row r="33" spans="1:7" s="256" customFormat="1" ht="24">
      <c r="A33" s="247">
        <v>1011</v>
      </c>
      <c r="B33" s="248" t="s">
        <v>1041</v>
      </c>
      <c r="C33" s="254" t="s">
        <v>1042</v>
      </c>
      <c r="D33" s="255">
        <f>SUM(D34:D36)</f>
        <v>0</v>
      </c>
      <c r="E33" s="255">
        <f>SUM(E34:E36)</f>
        <v>0</v>
      </c>
      <c r="F33" s="255">
        <f>SUM(F34:F36)</f>
        <v>0</v>
      </c>
      <c r="G33" s="255">
        <f t="shared" si="0"/>
        <v>0</v>
      </c>
    </row>
    <row r="34" spans="1:7" ht="17.25" customHeight="1">
      <c r="A34" s="257">
        <v>1012</v>
      </c>
      <c r="B34" s="258" t="s">
        <v>1043</v>
      </c>
      <c r="C34" s="259" t="s">
        <v>368</v>
      </c>
      <c r="D34" s="260"/>
      <c r="E34" s="260"/>
      <c r="F34" s="260"/>
      <c r="G34" s="255">
        <f t="shared" si="0"/>
        <v>0</v>
      </c>
    </row>
    <row r="35" spans="1:7" ht="17.25" customHeight="1">
      <c r="A35" s="257">
        <v>1013</v>
      </c>
      <c r="B35" s="258" t="s">
        <v>1044</v>
      </c>
      <c r="C35" s="259" t="s">
        <v>1045</v>
      </c>
      <c r="D35" s="260"/>
      <c r="E35" s="260"/>
      <c r="F35" s="260"/>
      <c r="G35" s="255">
        <f t="shared" si="0"/>
        <v>0</v>
      </c>
    </row>
    <row r="36" spans="1:7" ht="17.25" customHeight="1">
      <c r="A36" s="257">
        <v>1014</v>
      </c>
      <c r="B36" s="258" t="s">
        <v>1046</v>
      </c>
      <c r="C36" s="259" t="s">
        <v>1047</v>
      </c>
      <c r="D36" s="260"/>
      <c r="E36" s="260"/>
      <c r="F36" s="260"/>
      <c r="G36" s="255">
        <f t="shared" si="0"/>
        <v>0</v>
      </c>
    </row>
    <row r="37" spans="1:7" s="256" customFormat="1" ht="24">
      <c r="A37" s="247">
        <v>1015</v>
      </c>
      <c r="B37" s="248" t="s">
        <v>1048</v>
      </c>
      <c r="C37" s="254" t="s">
        <v>1049</v>
      </c>
      <c r="D37" s="255">
        <f>D38+D39</f>
        <v>0</v>
      </c>
      <c r="E37" s="255">
        <f>E38+E39</f>
        <v>2128</v>
      </c>
      <c r="F37" s="255">
        <f>F38+F39</f>
        <v>0</v>
      </c>
      <c r="G37" s="255">
        <f t="shared" si="0"/>
        <v>2128</v>
      </c>
    </row>
    <row r="38" spans="1:7" ht="17.25" customHeight="1">
      <c r="A38" s="257">
        <v>1016</v>
      </c>
      <c r="B38" s="258" t="s">
        <v>1050</v>
      </c>
      <c r="C38" s="259" t="s">
        <v>1051</v>
      </c>
      <c r="D38" s="260"/>
      <c r="E38" s="260">
        <v>2128</v>
      </c>
      <c r="F38" s="260"/>
      <c r="G38" s="255">
        <f t="shared" si="0"/>
        <v>2128</v>
      </c>
    </row>
    <row r="39" spans="1:7" ht="17.25" customHeight="1">
      <c r="A39" s="257">
        <v>1017</v>
      </c>
      <c r="B39" s="258" t="s">
        <v>1052</v>
      </c>
      <c r="C39" s="259" t="s">
        <v>1053</v>
      </c>
      <c r="D39" s="260"/>
      <c r="E39" s="260"/>
      <c r="F39" s="260"/>
      <c r="G39" s="261">
        <f t="shared" si="0"/>
        <v>0</v>
      </c>
    </row>
    <row r="40" spans="1:7" s="256" customFormat="1" ht="17.25" customHeight="1">
      <c r="A40" s="247">
        <v>1018</v>
      </c>
      <c r="B40" s="248" t="s">
        <v>1054</v>
      </c>
      <c r="C40" s="254" t="s">
        <v>1055</v>
      </c>
      <c r="D40" s="255">
        <f>D41</f>
        <v>150</v>
      </c>
      <c r="E40" s="255">
        <f>E41</f>
        <v>150</v>
      </c>
      <c r="F40" s="255">
        <f>F41</f>
        <v>0</v>
      </c>
      <c r="G40" s="255">
        <f t="shared" si="0"/>
        <v>150</v>
      </c>
    </row>
    <row r="41" spans="1:7" ht="17.25" customHeight="1">
      <c r="A41" s="257">
        <v>1019</v>
      </c>
      <c r="B41" s="258" t="s">
        <v>1056</v>
      </c>
      <c r="C41" s="259" t="s">
        <v>462</v>
      </c>
      <c r="D41" s="260">
        <v>150</v>
      </c>
      <c r="E41" s="260">
        <v>150</v>
      </c>
      <c r="F41" s="260"/>
      <c r="G41" s="255">
        <f t="shared" si="0"/>
        <v>150</v>
      </c>
    </row>
    <row r="42" spans="1:8" s="256" customFormat="1" ht="24">
      <c r="A42" s="247">
        <v>1020</v>
      </c>
      <c r="B42" s="248" t="s">
        <v>1057</v>
      </c>
      <c r="C42" s="254" t="s">
        <v>1058</v>
      </c>
      <c r="D42" s="255">
        <f>D43+D51</f>
        <v>4324</v>
      </c>
      <c r="E42" s="255">
        <f>E43+E51</f>
        <v>5104</v>
      </c>
      <c r="F42" s="255">
        <f>F43+F51</f>
        <v>0</v>
      </c>
      <c r="G42" s="255">
        <f t="shared" si="0"/>
        <v>5104</v>
      </c>
      <c r="H42" s="262"/>
    </row>
    <row r="43" spans="1:7" s="256" customFormat="1" ht="17.25" customHeight="1">
      <c r="A43" s="247">
        <v>1021</v>
      </c>
      <c r="B43" s="248" t="s">
        <v>1059</v>
      </c>
      <c r="C43" s="254" t="s">
        <v>1060</v>
      </c>
      <c r="D43" s="255">
        <f>SUM(D44:D50)</f>
        <v>0</v>
      </c>
      <c r="E43" s="255">
        <f>SUM(E44:E50)</f>
        <v>0</v>
      </c>
      <c r="F43" s="255">
        <f>SUM(F44:F50)</f>
        <v>0</v>
      </c>
      <c r="G43" s="255">
        <f t="shared" si="0"/>
        <v>0</v>
      </c>
    </row>
    <row r="44" spans="1:7" ht="17.25" customHeight="1">
      <c r="A44" s="257">
        <v>1022</v>
      </c>
      <c r="B44" s="258" t="s">
        <v>1061</v>
      </c>
      <c r="C44" s="259" t="s">
        <v>334</v>
      </c>
      <c r="D44" s="260"/>
      <c r="E44" s="260"/>
      <c r="F44" s="260"/>
      <c r="G44" s="255">
        <f t="shared" si="0"/>
        <v>0</v>
      </c>
    </row>
    <row r="45" spans="1:7" ht="36">
      <c r="A45" s="517" t="s">
        <v>533</v>
      </c>
      <c r="B45" s="518" t="s">
        <v>534</v>
      </c>
      <c r="C45" s="517" t="s">
        <v>535</v>
      </c>
      <c r="D45" s="249" t="s">
        <v>1011</v>
      </c>
      <c r="E45" s="517" t="s">
        <v>1012</v>
      </c>
      <c r="F45" s="517"/>
      <c r="G45" s="517"/>
    </row>
    <row r="46" spans="1:7" ht="12.75">
      <c r="A46" s="517"/>
      <c r="B46" s="518"/>
      <c r="C46" s="517"/>
      <c r="D46" s="519" t="s">
        <v>1013</v>
      </c>
      <c r="E46" s="517" t="s">
        <v>1014</v>
      </c>
      <c r="F46" s="517" t="s">
        <v>1015</v>
      </c>
      <c r="G46" s="521" t="s">
        <v>1062</v>
      </c>
    </row>
    <row r="47" spans="1:7" ht="12.75">
      <c r="A47" s="517"/>
      <c r="B47" s="518"/>
      <c r="C47" s="517"/>
      <c r="D47" s="520"/>
      <c r="E47" s="517"/>
      <c r="F47" s="517"/>
      <c r="G47" s="520"/>
    </row>
    <row r="48" spans="1:7" s="263" customFormat="1" ht="12.75">
      <c r="A48" s="248">
        <v>1</v>
      </c>
      <c r="B48" s="248">
        <v>2</v>
      </c>
      <c r="C48" s="248">
        <v>3</v>
      </c>
      <c r="D48" s="248" t="s">
        <v>419</v>
      </c>
      <c r="E48" s="248" t="s">
        <v>420</v>
      </c>
      <c r="F48" s="248" t="s">
        <v>421</v>
      </c>
      <c r="G48" s="248" t="s">
        <v>422</v>
      </c>
    </row>
    <row r="49" spans="1:7" ht="15" customHeight="1">
      <c r="A49" s="257">
        <v>1023</v>
      </c>
      <c r="B49" s="258" t="s">
        <v>1063</v>
      </c>
      <c r="C49" s="259" t="s">
        <v>1064</v>
      </c>
      <c r="D49" s="260"/>
      <c r="E49" s="260"/>
      <c r="F49" s="260"/>
      <c r="G49" s="255">
        <f t="shared" si="0"/>
        <v>0</v>
      </c>
    </row>
    <row r="50" spans="1:7" ht="15" customHeight="1">
      <c r="A50" s="257">
        <v>1024</v>
      </c>
      <c r="B50" s="258" t="s">
        <v>1065</v>
      </c>
      <c r="C50" s="259" t="s">
        <v>1066</v>
      </c>
      <c r="D50" s="260"/>
      <c r="E50" s="260"/>
      <c r="F50" s="260"/>
      <c r="G50" s="255">
        <f t="shared" si="0"/>
        <v>0</v>
      </c>
    </row>
    <row r="51" spans="1:7" s="256" customFormat="1" ht="36">
      <c r="A51" s="247">
        <v>1025</v>
      </c>
      <c r="B51" s="248" t="s">
        <v>1067</v>
      </c>
      <c r="C51" s="254" t="s">
        <v>1068</v>
      </c>
      <c r="D51" s="255">
        <f>D52+D53</f>
        <v>4324</v>
      </c>
      <c r="E51" s="255">
        <f>E52+E53</f>
        <v>5104</v>
      </c>
      <c r="F51" s="255">
        <f>F52+F53</f>
        <v>0</v>
      </c>
      <c r="G51" s="255">
        <f t="shared" si="0"/>
        <v>5104</v>
      </c>
    </row>
    <row r="52" spans="1:7" ht="15" customHeight="1">
      <c r="A52" s="257">
        <v>1026</v>
      </c>
      <c r="B52" s="258" t="s">
        <v>1069</v>
      </c>
      <c r="C52" s="259" t="s">
        <v>1070</v>
      </c>
      <c r="D52" s="260"/>
      <c r="E52" s="260">
        <v>130</v>
      </c>
      <c r="F52" s="260"/>
      <c r="G52" s="255">
        <f t="shared" si="0"/>
        <v>130</v>
      </c>
    </row>
    <row r="53" spans="1:7" ht="15" customHeight="1">
      <c r="A53" s="257">
        <v>1027</v>
      </c>
      <c r="B53" s="258" t="s">
        <v>1071</v>
      </c>
      <c r="C53" s="259" t="s">
        <v>1072</v>
      </c>
      <c r="D53" s="260">
        <v>4324</v>
      </c>
      <c r="E53" s="260">
        <f>1771+57+13+25+90+4+73+1539+114+3+150+975+145+3+12</f>
        <v>4974</v>
      </c>
      <c r="F53" s="260"/>
      <c r="G53" s="255">
        <f t="shared" si="0"/>
        <v>4974</v>
      </c>
    </row>
    <row r="54" spans="1:7" s="256" customFormat="1" ht="24">
      <c r="A54" s="247">
        <v>1028</v>
      </c>
      <c r="B54" s="248">
        <v>100000</v>
      </c>
      <c r="C54" s="254" t="s">
        <v>1073</v>
      </c>
      <c r="D54" s="255">
        <f>D55+D75+D97</f>
        <v>17862</v>
      </c>
      <c r="E54" s="255">
        <f>E55+E75+E97</f>
        <v>17650</v>
      </c>
      <c r="F54" s="255">
        <f>F55+F75+F97</f>
        <v>0</v>
      </c>
      <c r="G54" s="255">
        <f t="shared" si="0"/>
        <v>17650</v>
      </c>
    </row>
    <row r="55" spans="1:7" s="256" customFormat="1" ht="24">
      <c r="A55" s="247">
        <v>1029</v>
      </c>
      <c r="B55" s="248">
        <v>110000</v>
      </c>
      <c r="C55" s="254" t="s">
        <v>1074</v>
      </c>
      <c r="D55" s="255">
        <f>D56+D66</f>
        <v>0</v>
      </c>
      <c r="E55" s="255">
        <f>E56+E66</f>
        <v>0</v>
      </c>
      <c r="F55" s="255">
        <f>F56+F66</f>
        <v>0</v>
      </c>
      <c r="G55" s="255">
        <f t="shared" si="0"/>
        <v>0</v>
      </c>
    </row>
    <row r="56" spans="1:7" s="256" customFormat="1" ht="36">
      <c r="A56" s="247">
        <v>1030</v>
      </c>
      <c r="B56" s="248">
        <v>111000</v>
      </c>
      <c r="C56" s="254" t="s">
        <v>1075</v>
      </c>
      <c r="D56" s="255">
        <f>SUM(D57:D65)</f>
        <v>0</v>
      </c>
      <c r="E56" s="255">
        <f>SUM(E57:E65)</f>
        <v>0</v>
      </c>
      <c r="F56" s="255">
        <f>SUM(F57:F65)</f>
        <v>0</v>
      </c>
      <c r="G56" s="255">
        <f t="shared" si="0"/>
        <v>0</v>
      </c>
    </row>
    <row r="57" spans="1:7" ht="24">
      <c r="A57" s="257">
        <v>1031</v>
      </c>
      <c r="B57" s="258">
        <v>111100</v>
      </c>
      <c r="C57" s="259" t="s">
        <v>1076</v>
      </c>
      <c r="D57" s="260"/>
      <c r="E57" s="260"/>
      <c r="F57" s="260"/>
      <c r="G57" s="255">
        <f t="shared" si="0"/>
        <v>0</v>
      </c>
    </row>
    <row r="58" spans="1:7" ht="17.25" customHeight="1">
      <c r="A58" s="257">
        <v>1032</v>
      </c>
      <c r="B58" s="258">
        <v>111200</v>
      </c>
      <c r="C58" s="259" t="s">
        <v>335</v>
      </c>
      <c r="D58" s="260"/>
      <c r="E58" s="260"/>
      <c r="F58" s="260"/>
      <c r="G58" s="255">
        <f t="shared" si="0"/>
        <v>0</v>
      </c>
    </row>
    <row r="59" spans="1:7" ht="24">
      <c r="A59" s="257">
        <v>1033</v>
      </c>
      <c r="B59" s="258">
        <v>111300</v>
      </c>
      <c r="C59" s="259" t="s">
        <v>487</v>
      </c>
      <c r="D59" s="260"/>
      <c r="E59" s="260"/>
      <c r="F59" s="260"/>
      <c r="G59" s="255">
        <f t="shared" si="0"/>
        <v>0</v>
      </c>
    </row>
    <row r="60" spans="1:7" ht="17.25" customHeight="1">
      <c r="A60" s="257">
        <v>1034</v>
      </c>
      <c r="B60" s="258">
        <v>111400</v>
      </c>
      <c r="C60" s="259" t="s">
        <v>150</v>
      </c>
      <c r="D60" s="260"/>
      <c r="E60" s="260"/>
      <c r="F60" s="260"/>
      <c r="G60" s="255">
        <f t="shared" si="0"/>
        <v>0</v>
      </c>
    </row>
    <row r="61" spans="1:7" ht="24">
      <c r="A61" s="257">
        <v>1035</v>
      </c>
      <c r="B61" s="258">
        <v>111500</v>
      </c>
      <c r="C61" s="259" t="s">
        <v>1077</v>
      </c>
      <c r="D61" s="260"/>
      <c r="E61" s="260"/>
      <c r="F61" s="260"/>
      <c r="G61" s="255">
        <f t="shared" si="0"/>
        <v>0</v>
      </c>
    </row>
    <row r="62" spans="1:7" ht="24">
      <c r="A62" s="257">
        <v>1036</v>
      </c>
      <c r="B62" s="258">
        <v>111600</v>
      </c>
      <c r="C62" s="259" t="s">
        <v>488</v>
      </c>
      <c r="D62" s="260"/>
      <c r="E62" s="260"/>
      <c r="F62" s="260"/>
      <c r="G62" s="255">
        <f t="shared" si="0"/>
        <v>0</v>
      </c>
    </row>
    <row r="63" spans="1:7" ht="24">
      <c r="A63" s="257">
        <v>1037</v>
      </c>
      <c r="B63" s="258">
        <v>111700</v>
      </c>
      <c r="C63" s="259" t="s">
        <v>1078</v>
      </c>
      <c r="D63" s="260"/>
      <c r="E63" s="260"/>
      <c r="F63" s="260"/>
      <c r="G63" s="255">
        <f t="shared" si="0"/>
        <v>0</v>
      </c>
    </row>
    <row r="64" spans="1:7" ht="24">
      <c r="A64" s="257">
        <v>1038</v>
      </c>
      <c r="B64" s="258">
        <v>111800</v>
      </c>
      <c r="C64" s="259" t="s">
        <v>489</v>
      </c>
      <c r="D64" s="260"/>
      <c r="E64" s="260"/>
      <c r="F64" s="260"/>
      <c r="G64" s="255">
        <f t="shared" si="0"/>
        <v>0</v>
      </c>
    </row>
    <row r="65" spans="1:7" ht="17.25" customHeight="1">
      <c r="A65" s="257">
        <v>1039</v>
      </c>
      <c r="B65" s="258">
        <v>111900</v>
      </c>
      <c r="C65" s="259" t="s">
        <v>1079</v>
      </c>
      <c r="D65" s="260"/>
      <c r="E65" s="260"/>
      <c r="F65" s="260"/>
      <c r="G65" s="255">
        <f t="shared" si="0"/>
        <v>0</v>
      </c>
    </row>
    <row r="66" spans="1:7" s="256" customFormat="1" ht="27.75" customHeight="1">
      <c r="A66" s="247">
        <v>1040</v>
      </c>
      <c r="B66" s="248">
        <v>112000</v>
      </c>
      <c r="C66" s="254" t="s">
        <v>1080</v>
      </c>
      <c r="D66" s="255">
        <f>SUM(D67:D74)</f>
        <v>0</v>
      </c>
      <c r="E66" s="255">
        <f>SUM(E67:E74)</f>
        <v>0</v>
      </c>
      <c r="F66" s="255">
        <f>SUM(F67:F74)</f>
        <v>0</v>
      </c>
      <c r="G66" s="255">
        <f t="shared" si="0"/>
        <v>0</v>
      </c>
    </row>
    <row r="67" spans="1:7" ht="24">
      <c r="A67" s="257">
        <v>1041</v>
      </c>
      <c r="B67" s="258">
        <v>112100</v>
      </c>
      <c r="C67" s="259" t="s">
        <v>1081</v>
      </c>
      <c r="D67" s="260"/>
      <c r="E67" s="260"/>
      <c r="F67" s="260"/>
      <c r="G67" s="255">
        <f t="shared" si="0"/>
        <v>0</v>
      </c>
    </row>
    <row r="68" spans="1:7" ht="15" customHeight="1">
      <c r="A68" s="257">
        <v>1042</v>
      </c>
      <c r="B68" s="258">
        <v>112200</v>
      </c>
      <c r="C68" s="259" t="s">
        <v>644</v>
      </c>
      <c r="D68" s="260"/>
      <c r="E68" s="260"/>
      <c r="F68" s="260"/>
      <c r="G68" s="255">
        <f t="shared" si="0"/>
        <v>0</v>
      </c>
    </row>
    <row r="69" spans="1:7" ht="15" customHeight="1">
      <c r="A69" s="257">
        <v>1043</v>
      </c>
      <c r="B69" s="258">
        <v>112300</v>
      </c>
      <c r="C69" s="259" t="s">
        <v>645</v>
      </c>
      <c r="D69" s="260"/>
      <c r="E69" s="260"/>
      <c r="F69" s="260"/>
      <c r="G69" s="255">
        <f t="shared" si="0"/>
        <v>0</v>
      </c>
    </row>
    <row r="70" spans="1:7" ht="15" customHeight="1">
      <c r="A70" s="257">
        <v>1044</v>
      </c>
      <c r="B70" s="258">
        <v>112400</v>
      </c>
      <c r="C70" s="259" t="s">
        <v>646</v>
      </c>
      <c r="D70" s="260"/>
      <c r="E70" s="260"/>
      <c r="F70" s="260"/>
      <c r="G70" s="255">
        <f t="shared" si="0"/>
        <v>0</v>
      </c>
    </row>
    <row r="71" spans="1:7" ht="24">
      <c r="A71" s="257">
        <v>1045</v>
      </c>
      <c r="B71" s="258">
        <v>112500</v>
      </c>
      <c r="C71" s="259" t="s">
        <v>647</v>
      </c>
      <c r="D71" s="260"/>
      <c r="E71" s="260"/>
      <c r="F71" s="260"/>
      <c r="G71" s="255">
        <f t="shared" si="0"/>
        <v>0</v>
      </c>
    </row>
    <row r="72" spans="1:7" ht="24">
      <c r="A72" s="257">
        <v>1046</v>
      </c>
      <c r="B72" s="258">
        <v>112600</v>
      </c>
      <c r="C72" s="259" t="s">
        <v>352</v>
      </c>
      <c r="D72" s="260"/>
      <c r="E72" s="260"/>
      <c r="F72" s="260"/>
      <c r="G72" s="255">
        <f t="shared" si="0"/>
        <v>0</v>
      </c>
    </row>
    <row r="73" spans="1:7" ht="15" customHeight="1">
      <c r="A73" s="257">
        <v>1047</v>
      </c>
      <c r="B73" s="258">
        <v>112700</v>
      </c>
      <c r="C73" s="259" t="s">
        <v>1082</v>
      </c>
      <c r="D73" s="260"/>
      <c r="E73" s="260"/>
      <c r="F73" s="260"/>
      <c r="G73" s="255">
        <f t="shared" si="0"/>
        <v>0</v>
      </c>
    </row>
    <row r="74" spans="1:7" ht="15" customHeight="1">
      <c r="A74" s="257">
        <v>1048</v>
      </c>
      <c r="B74" s="258" t="s">
        <v>1083</v>
      </c>
      <c r="C74" s="259" t="s">
        <v>1084</v>
      </c>
      <c r="D74" s="260"/>
      <c r="E74" s="260"/>
      <c r="F74" s="260"/>
      <c r="G74" s="255">
        <f t="shared" si="0"/>
        <v>0</v>
      </c>
    </row>
    <row r="75" spans="1:7" s="256" customFormat="1" ht="42">
      <c r="A75" s="247">
        <v>1049</v>
      </c>
      <c r="B75" s="248">
        <v>120000</v>
      </c>
      <c r="C75" s="264" t="s">
        <v>1085</v>
      </c>
      <c r="D75" s="255">
        <f>D76+D86+D92</f>
        <v>4668</v>
      </c>
      <c r="E75" s="255">
        <f>E76+E86+E92</f>
        <v>4308</v>
      </c>
      <c r="F75" s="255">
        <f>F76+F86+F92</f>
        <v>0</v>
      </c>
      <c r="G75" s="255">
        <f t="shared" si="0"/>
        <v>4308</v>
      </c>
    </row>
    <row r="76" spans="1:7" s="256" customFormat="1" ht="31.5">
      <c r="A76" s="247">
        <v>1050</v>
      </c>
      <c r="B76" s="248">
        <v>121000</v>
      </c>
      <c r="C76" s="264" t="s">
        <v>1086</v>
      </c>
      <c r="D76" s="255">
        <f>D77+D78+D79+D80+D81+D82+D83+D84+D85</f>
        <v>1249</v>
      </c>
      <c r="E76" s="255">
        <f>E77+E78+E79+E80+E81+E82+E83+E84+E85</f>
        <v>2056</v>
      </c>
      <c r="F76" s="255">
        <f>F77+F78+F79+F80+F81+F82+F83+F84+F85</f>
        <v>0</v>
      </c>
      <c r="G76" s="255">
        <f t="shared" si="0"/>
        <v>2056</v>
      </c>
    </row>
    <row r="77" spans="1:7" ht="15" customHeight="1">
      <c r="A77" s="257">
        <v>1051</v>
      </c>
      <c r="B77" s="258">
        <v>121100</v>
      </c>
      <c r="C77" s="259" t="s">
        <v>1087</v>
      </c>
      <c r="D77" s="260">
        <v>1249</v>
      </c>
      <c r="E77" s="260">
        <f>1686+370</f>
        <v>2056</v>
      </c>
      <c r="F77" s="260"/>
      <c r="G77" s="255">
        <f t="shared" si="0"/>
        <v>2056</v>
      </c>
    </row>
    <row r="78" spans="1:7" ht="15" customHeight="1">
      <c r="A78" s="257">
        <v>1052</v>
      </c>
      <c r="B78" s="258">
        <v>121200</v>
      </c>
      <c r="C78" s="259" t="s">
        <v>1088</v>
      </c>
      <c r="D78" s="260"/>
      <c r="E78" s="260"/>
      <c r="F78" s="260"/>
      <c r="G78" s="255">
        <f t="shared" si="0"/>
        <v>0</v>
      </c>
    </row>
    <row r="79" spans="1:7" ht="15" customHeight="1">
      <c r="A79" s="257">
        <v>1053</v>
      </c>
      <c r="B79" s="258">
        <v>121300</v>
      </c>
      <c r="C79" s="259" t="s">
        <v>1089</v>
      </c>
      <c r="D79" s="260"/>
      <c r="E79" s="260"/>
      <c r="F79" s="260"/>
      <c r="G79" s="255">
        <f t="shared" si="0"/>
        <v>0</v>
      </c>
    </row>
    <row r="80" spans="1:7" ht="15" customHeight="1">
      <c r="A80" s="257">
        <v>1054</v>
      </c>
      <c r="B80" s="258">
        <v>121400</v>
      </c>
      <c r="C80" s="259" t="s">
        <v>1090</v>
      </c>
      <c r="D80" s="260"/>
      <c r="E80" s="260"/>
      <c r="F80" s="260"/>
      <c r="G80" s="255">
        <f t="shared" si="0"/>
        <v>0</v>
      </c>
    </row>
    <row r="81" spans="1:7" ht="15" customHeight="1">
      <c r="A81" s="257">
        <v>1055</v>
      </c>
      <c r="B81" s="258">
        <v>121500</v>
      </c>
      <c r="C81" s="259" t="s">
        <v>1091</v>
      </c>
      <c r="D81" s="260"/>
      <c r="E81" s="260"/>
      <c r="F81" s="260"/>
      <c r="G81" s="255">
        <f t="shared" si="0"/>
        <v>0</v>
      </c>
    </row>
    <row r="82" spans="1:7" ht="15" customHeight="1">
      <c r="A82" s="257">
        <v>1056</v>
      </c>
      <c r="B82" s="258">
        <v>121600</v>
      </c>
      <c r="C82" s="259" t="s">
        <v>1092</v>
      </c>
      <c r="D82" s="260"/>
      <c r="E82" s="260"/>
      <c r="F82" s="260"/>
      <c r="G82" s="255">
        <f t="shared" si="0"/>
        <v>0</v>
      </c>
    </row>
    <row r="83" spans="1:7" ht="15" customHeight="1">
      <c r="A83" s="257">
        <v>1057</v>
      </c>
      <c r="B83" s="258">
        <v>121700</v>
      </c>
      <c r="C83" s="259" t="s">
        <v>1093</v>
      </c>
      <c r="D83" s="260"/>
      <c r="E83" s="260"/>
      <c r="F83" s="260"/>
      <c r="G83" s="255">
        <f t="shared" si="0"/>
        <v>0</v>
      </c>
    </row>
    <row r="84" spans="1:7" ht="15" customHeight="1">
      <c r="A84" s="257">
        <v>1058</v>
      </c>
      <c r="B84" s="258">
        <v>121800</v>
      </c>
      <c r="C84" s="259" t="s">
        <v>1094</v>
      </c>
      <c r="D84" s="260"/>
      <c r="E84" s="260"/>
      <c r="F84" s="260"/>
      <c r="G84" s="255">
        <f t="shared" si="0"/>
        <v>0</v>
      </c>
    </row>
    <row r="85" spans="1:7" ht="15" customHeight="1">
      <c r="A85" s="257">
        <v>1059</v>
      </c>
      <c r="B85" s="258">
        <v>121900</v>
      </c>
      <c r="C85" s="259" t="s">
        <v>1095</v>
      </c>
      <c r="D85" s="260"/>
      <c r="E85" s="260"/>
      <c r="F85" s="260"/>
      <c r="G85" s="255">
        <f t="shared" si="0"/>
        <v>0</v>
      </c>
    </row>
    <row r="86" spans="1:7" s="256" customFormat="1" ht="24">
      <c r="A86" s="247">
        <v>1060</v>
      </c>
      <c r="B86" s="248">
        <v>122000</v>
      </c>
      <c r="C86" s="254" t="s">
        <v>1096</v>
      </c>
      <c r="D86" s="255">
        <f>D91</f>
        <v>3419</v>
      </c>
      <c r="E86" s="255">
        <f>E91</f>
        <v>2252</v>
      </c>
      <c r="F86" s="255">
        <f>F91</f>
        <v>0</v>
      </c>
      <c r="G86" s="255">
        <f t="shared" si="0"/>
        <v>2252</v>
      </c>
    </row>
    <row r="87" spans="1:7" ht="36">
      <c r="A87" s="517" t="s">
        <v>533</v>
      </c>
      <c r="B87" s="518" t="s">
        <v>534</v>
      </c>
      <c r="C87" s="517" t="s">
        <v>535</v>
      </c>
      <c r="D87" s="249" t="s">
        <v>1011</v>
      </c>
      <c r="E87" s="517" t="s">
        <v>1012</v>
      </c>
      <c r="F87" s="517"/>
      <c r="G87" s="517"/>
    </row>
    <row r="88" spans="1:7" ht="12.75">
      <c r="A88" s="517"/>
      <c r="B88" s="518"/>
      <c r="C88" s="517"/>
      <c r="D88" s="519" t="s">
        <v>1013</v>
      </c>
      <c r="E88" s="517" t="s">
        <v>1014</v>
      </c>
      <c r="F88" s="517" t="s">
        <v>1015</v>
      </c>
      <c r="G88" s="521" t="s">
        <v>1097</v>
      </c>
    </row>
    <row r="89" spans="1:7" ht="12.75">
      <c r="A89" s="517"/>
      <c r="B89" s="518"/>
      <c r="C89" s="517"/>
      <c r="D89" s="520"/>
      <c r="E89" s="517"/>
      <c r="F89" s="517"/>
      <c r="G89" s="520"/>
    </row>
    <row r="90" spans="1:7" ht="12.75">
      <c r="A90" s="248">
        <v>1</v>
      </c>
      <c r="B90" s="248">
        <v>2</v>
      </c>
      <c r="C90" s="248">
        <v>3</v>
      </c>
      <c r="D90" s="248" t="s">
        <v>419</v>
      </c>
      <c r="E90" s="248" t="s">
        <v>420</v>
      </c>
      <c r="F90" s="248" t="s">
        <v>421</v>
      </c>
      <c r="G90" s="248" t="s">
        <v>422</v>
      </c>
    </row>
    <row r="91" spans="1:7" ht="24">
      <c r="A91" s="257">
        <v>1061</v>
      </c>
      <c r="B91" s="258">
        <v>122100</v>
      </c>
      <c r="C91" s="259" t="s">
        <v>1098</v>
      </c>
      <c r="D91" s="260">
        <v>3419</v>
      </c>
      <c r="E91" s="260">
        <f>167+2085</f>
        <v>2252</v>
      </c>
      <c r="F91" s="260"/>
      <c r="G91" s="255">
        <f aca="true" t="shared" si="1" ref="G91:G103">E91-F91</f>
        <v>2252</v>
      </c>
    </row>
    <row r="92" spans="1:7" s="256" customFormat="1" ht="24">
      <c r="A92" s="247">
        <v>1062</v>
      </c>
      <c r="B92" s="248">
        <v>123000</v>
      </c>
      <c r="C92" s="254" t="s">
        <v>1099</v>
      </c>
      <c r="D92" s="255">
        <f>SUM(D93:D96)</f>
        <v>0</v>
      </c>
      <c r="E92" s="255">
        <f>SUM(E93:E96)</f>
        <v>0</v>
      </c>
      <c r="F92" s="255">
        <f>SUM(F93:F96)</f>
        <v>0</v>
      </c>
      <c r="G92" s="255">
        <f t="shared" si="1"/>
        <v>0</v>
      </c>
    </row>
    <row r="93" spans="1:7" ht="17.25" customHeight="1">
      <c r="A93" s="257">
        <v>1063</v>
      </c>
      <c r="B93" s="258">
        <v>123100</v>
      </c>
      <c r="C93" s="259" t="s">
        <v>1100</v>
      </c>
      <c r="D93" s="260"/>
      <c r="E93" s="260"/>
      <c r="F93" s="260"/>
      <c r="G93" s="255">
        <f t="shared" si="1"/>
        <v>0</v>
      </c>
    </row>
    <row r="94" spans="1:7" ht="17.25" customHeight="1">
      <c r="A94" s="257">
        <v>1064</v>
      </c>
      <c r="B94" s="258">
        <v>123200</v>
      </c>
      <c r="C94" s="259" t="s">
        <v>1101</v>
      </c>
      <c r="D94" s="260"/>
      <c r="E94" s="260"/>
      <c r="F94" s="260"/>
      <c r="G94" s="255">
        <f t="shared" si="1"/>
        <v>0</v>
      </c>
    </row>
    <row r="95" spans="1:7" ht="17.25" customHeight="1">
      <c r="A95" s="257">
        <v>1065</v>
      </c>
      <c r="B95" s="258">
        <v>123300</v>
      </c>
      <c r="C95" s="259" t="s">
        <v>1102</v>
      </c>
      <c r="D95" s="260"/>
      <c r="E95" s="260"/>
      <c r="F95" s="260"/>
      <c r="G95" s="255">
        <f t="shared" si="1"/>
        <v>0</v>
      </c>
    </row>
    <row r="96" spans="1:7" ht="17.25" customHeight="1">
      <c r="A96" s="257">
        <v>1066</v>
      </c>
      <c r="B96" s="258">
        <v>123900</v>
      </c>
      <c r="C96" s="259" t="s">
        <v>1103</v>
      </c>
      <c r="D96" s="260"/>
      <c r="E96" s="260"/>
      <c r="F96" s="260"/>
      <c r="G96" s="255">
        <f t="shared" si="1"/>
        <v>0</v>
      </c>
    </row>
    <row r="97" spans="1:7" s="256" customFormat="1" ht="24">
      <c r="A97" s="247">
        <v>1067</v>
      </c>
      <c r="B97" s="248">
        <v>130000</v>
      </c>
      <c r="C97" s="254" t="s">
        <v>1104</v>
      </c>
      <c r="D97" s="255">
        <f>D98</f>
        <v>13194</v>
      </c>
      <c r="E97" s="255">
        <f>E98</f>
        <v>13342</v>
      </c>
      <c r="F97" s="255">
        <f>F98</f>
        <v>0</v>
      </c>
      <c r="G97" s="255">
        <f t="shared" si="1"/>
        <v>13342</v>
      </c>
    </row>
    <row r="98" spans="1:7" s="256" customFormat="1" ht="36">
      <c r="A98" s="247">
        <v>1068</v>
      </c>
      <c r="B98" s="248">
        <v>131000</v>
      </c>
      <c r="C98" s="254" t="s">
        <v>1105</v>
      </c>
      <c r="D98" s="255">
        <f>SUM(D99:D101)</f>
        <v>13194</v>
      </c>
      <c r="E98" s="255">
        <f>SUM(E99:E101)</f>
        <v>13342</v>
      </c>
      <c r="F98" s="255">
        <f>SUM(F99:F101)</f>
        <v>0</v>
      </c>
      <c r="G98" s="255">
        <f t="shared" si="1"/>
        <v>13342</v>
      </c>
    </row>
    <row r="99" spans="1:7" ht="17.25" customHeight="1">
      <c r="A99" s="257">
        <v>1069</v>
      </c>
      <c r="B99" s="258">
        <v>131100</v>
      </c>
      <c r="C99" s="259" t="s">
        <v>1106</v>
      </c>
      <c r="D99" s="260"/>
      <c r="E99" s="260"/>
      <c r="F99" s="260"/>
      <c r="G99" s="255">
        <f t="shared" si="1"/>
        <v>0</v>
      </c>
    </row>
    <row r="100" spans="1:7" ht="17.25" customHeight="1">
      <c r="A100" s="257">
        <v>1070</v>
      </c>
      <c r="B100" s="258">
        <v>131200</v>
      </c>
      <c r="C100" s="259" t="s">
        <v>1107</v>
      </c>
      <c r="D100" s="260">
        <v>11557</v>
      </c>
      <c r="E100" s="260">
        <f>6187+2745+2104+244+424+1</f>
        <v>11705</v>
      </c>
      <c r="F100" s="260"/>
      <c r="G100" s="255">
        <f t="shared" si="1"/>
        <v>11705</v>
      </c>
    </row>
    <row r="101" spans="1:7" ht="17.25" customHeight="1">
      <c r="A101" s="257">
        <v>1071</v>
      </c>
      <c r="B101" s="258">
        <v>131300</v>
      </c>
      <c r="C101" s="259" t="s">
        <v>1108</v>
      </c>
      <c r="D101" s="260">
        <v>1637</v>
      </c>
      <c r="E101" s="260">
        <v>1637</v>
      </c>
      <c r="F101" s="260"/>
      <c r="G101" s="255">
        <f t="shared" si="1"/>
        <v>1637</v>
      </c>
    </row>
    <row r="102" spans="1:7" s="256" customFormat="1" ht="17.25" customHeight="1">
      <c r="A102" s="247">
        <v>1072</v>
      </c>
      <c r="B102" s="248"/>
      <c r="C102" s="254" t="s">
        <v>1109</v>
      </c>
      <c r="D102" s="255">
        <f>D23+D54</f>
        <v>31454</v>
      </c>
      <c r="E102" s="255">
        <f>E23+E54</f>
        <v>69866</v>
      </c>
      <c r="F102" s="255">
        <f>F23+F54</f>
        <v>34684</v>
      </c>
      <c r="G102" s="255">
        <f t="shared" si="1"/>
        <v>35182</v>
      </c>
    </row>
    <row r="103" spans="1:7" ht="17.25" customHeight="1">
      <c r="A103" s="247">
        <v>1073</v>
      </c>
      <c r="B103" s="248" t="s">
        <v>1110</v>
      </c>
      <c r="C103" s="265" t="s">
        <v>1111</v>
      </c>
      <c r="D103" s="260">
        <v>704</v>
      </c>
      <c r="E103" s="260">
        <f>7825+1184</f>
        <v>9009</v>
      </c>
      <c r="F103" s="260"/>
      <c r="G103" s="255">
        <f t="shared" si="1"/>
        <v>9009</v>
      </c>
    </row>
    <row r="104" spans="1:7" ht="12.75">
      <c r="A104" s="517" t="s">
        <v>533</v>
      </c>
      <c r="B104" s="518" t="s">
        <v>534</v>
      </c>
      <c r="C104" s="522" t="s">
        <v>535</v>
      </c>
      <c r="D104" s="522"/>
      <c r="E104" s="522"/>
      <c r="F104" s="522" t="s">
        <v>1112</v>
      </c>
      <c r="G104" s="522"/>
    </row>
    <row r="105" spans="1:7" ht="24">
      <c r="A105" s="517"/>
      <c r="B105" s="518"/>
      <c r="C105" s="522"/>
      <c r="D105" s="522"/>
      <c r="E105" s="522"/>
      <c r="F105" s="266" t="s">
        <v>1113</v>
      </c>
      <c r="G105" s="266" t="s">
        <v>1114</v>
      </c>
    </row>
    <row r="106" spans="1:7" s="263" customFormat="1" ht="12.75">
      <c r="A106" s="248">
        <v>1</v>
      </c>
      <c r="B106" s="248">
        <v>2</v>
      </c>
      <c r="C106" s="523">
        <v>3</v>
      </c>
      <c r="D106" s="523"/>
      <c r="E106" s="523"/>
      <c r="F106" s="267" t="s">
        <v>419</v>
      </c>
      <c r="G106" s="267" t="s">
        <v>420</v>
      </c>
    </row>
    <row r="107" spans="1:7" ht="21.75" customHeight="1">
      <c r="A107" s="247"/>
      <c r="B107" s="248"/>
      <c r="C107" s="524" t="s">
        <v>1115</v>
      </c>
      <c r="D107" s="525"/>
      <c r="E107" s="526"/>
      <c r="F107" s="255"/>
      <c r="G107" s="255"/>
    </row>
    <row r="108" spans="1:7" s="256" customFormat="1" ht="21.75" customHeight="1">
      <c r="A108" s="247">
        <v>1074</v>
      </c>
      <c r="B108" s="248">
        <v>200000</v>
      </c>
      <c r="C108" s="527" t="s">
        <v>1116</v>
      </c>
      <c r="D108" s="527"/>
      <c r="E108" s="527"/>
      <c r="F108" s="255">
        <f>F109+F133+F155+F213+F241+F255</f>
        <v>16622</v>
      </c>
      <c r="G108" s="255">
        <f>G109+G133+G155+G213+G241+G255</f>
        <v>15605</v>
      </c>
    </row>
    <row r="109" spans="1:7" s="256" customFormat="1" ht="21.75" customHeight="1">
      <c r="A109" s="247">
        <v>1075</v>
      </c>
      <c r="B109" s="248">
        <v>210000</v>
      </c>
      <c r="C109" s="528" t="s">
        <v>1117</v>
      </c>
      <c r="D109" s="528"/>
      <c r="E109" s="528"/>
      <c r="F109" s="255">
        <f>F110+F120+F127+F129+F131</f>
        <v>0</v>
      </c>
      <c r="G109" s="255">
        <f>G110+G120+G127+G129+G131</f>
        <v>0</v>
      </c>
    </row>
    <row r="110" spans="1:7" s="256" customFormat="1" ht="21.75" customHeight="1">
      <c r="A110" s="247">
        <v>1076</v>
      </c>
      <c r="B110" s="248">
        <v>211000</v>
      </c>
      <c r="C110" s="527" t="s">
        <v>1118</v>
      </c>
      <c r="D110" s="527"/>
      <c r="E110" s="527"/>
      <c r="F110" s="255">
        <f>SUM(F111:F119)</f>
        <v>0</v>
      </c>
      <c r="G110" s="255">
        <f>SUM(G111:G119)</f>
        <v>0</v>
      </c>
    </row>
    <row r="111" spans="1:7" ht="21.75" customHeight="1">
      <c r="A111" s="257">
        <v>1077</v>
      </c>
      <c r="B111" s="258">
        <v>211100</v>
      </c>
      <c r="C111" s="529" t="s">
        <v>1119</v>
      </c>
      <c r="D111" s="529"/>
      <c r="E111" s="529"/>
      <c r="F111" s="260"/>
      <c r="G111" s="260"/>
    </row>
    <row r="112" spans="1:7" ht="21.75" customHeight="1">
      <c r="A112" s="257">
        <v>1078</v>
      </c>
      <c r="B112" s="258">
        <v>211200</v>
      </c>
      <c r="C112" s="529" t="s">
        <v>1120</v>
      </c>
      <c r="D112" s="529"/>
      <c r="E112" s="529"/>
      <c r="F112" s="260"/>
      <c r="G112" s="260"/>
    </row>
    <row r="113" spans="1:8" s="269" customFormat="1" ht="24" customHeight="1">
      <c r="A113" s="257">
        <v>1079</v>
      </c>
      <c r="B113" s="258">
        <v>211300</v>
      </c>
      <c r="C113" s="529" t="s">
        <v>1121</v>
      </c>
      <c r="D113" s="529"/>
      <c r="E113" s="529"/>
      <c r="F113" s="260"/>
      <c r="G113" s="260"/>
      <c r="H113" s="232"/>
    </row>
    <row r="114" spans="1:7" ht="21.75" customHeight="1">
      <c r="A114" s="257">
        <v>1080</v>
      </c>
      <c r="B114" s="258">
        <v>211400</v>
      </c>
      <c r="C114" s="529" t="s">
        <v>1122</v>
      </c>
      <c r="D114" s="529"/>
      <c r="E114" s="529"/>
      <c r="F114" s="260"/>
      <c r="G114" s="260"/>
    </row>
    <row r="115" spans="1:7" ht="21.75" customHeight="1">
      <c r="A115" s="257">
        <v>1081</v>
      </c>
      <c r="B115" s="258">
        <v>211500</v>
      </c>
      <c r="C115" s="529" t="s">
        <v>1123</v>
      </c>
      <c r="D115" s="529"/>
      <c r="E115" s="529"/>
      <c r="F115" s="260"/>
      <c r="G115" s="260"/>
    </row>
    <row r="116" spans="1:7" ht="21.75" customHeight="1">
      <c r="A116" s="257">
        <v>1082</v>
      </c>
      <c r="B116" s="258">
        <v>211600</v>
      </c>
      <c r="C116" s="529" t="s">
        <v>1124</v>
      </c>
      <c r="D116" s="529"/>
      <c r="E116" s="529"/>
      <c r="F116" s="260"/>
      <c r="G116" s="260"/>
    </row>
    <row r="117" spans="1:7" ht="21.75" customHeight="1">
      <c r="A117" s="257">
        <v>1083</v>
      </c>
      <c r="B117" s="258" t="s">
        <v>1125</v>
      </c>
      <c r="C117" s="529" t="s">
        <v>1126</v>
      </c>
      <c r="D117" s="529"/>
      <c r="E117" s="529"/>
      <c r="F117" s="260"/>
      <c r="G117" s="260"/>
    </row>
    <row r="118" spans="1:7" ht="21.75" customHeight="1">
      <c r="A118" s="257">
        <v>1084</v>
      </c>
      <c r="B118" s="258">
        <v>211800</v>
      </c>
      <c r="C118" s="529" t="s">
        <v>1127</v>
      </c>
      <c r="D118" s="529"/>
      <c r="E118" s="529"/>
      <c r="F118" s="260"/>
      <c r="G118" s="260"/>
    </row>
    <row r="119" spans="1:7" ht="21.75" customHeight="1">
      <c r="A119" s="257">
        <v>1085</v>
      </c>
      <c r="B119" s="258" t="s">
        <v>1128</v>
      </c>
      <c r="C119" s="529" t="s">
        <v>1129</v>
      </c>
      <c r="D119" s="529"/>
      <c r="E119" s="529"/>
      <c r="F119" s="260"/>
      <c r="G119" s="260"/>
    </row>
    <row r="120" spans="1:7" s="256" customFormat="1" ht="21.75" customHeight="1">
      <c r="A120" s="247">
        <v>1086</v>
      </c>
      <c r="B120" s="248">
        <v>212000</v>
      </c>
      <c r="C120" s="530" t="s">
        <v>1130</v>
      </c>
      <c r="D120" s="530"/>
      <c r="E120" s="530"/>
      <c r="F120" s="255">
        <f>SUM(F121:F126)</f>
        <v>0</v>
      </c>
      <c r="G120" s="255">
        <f>SUM(G121:G126)</f>
        <v>0</v>
      </c>
    </row>
    <row r="121" spans="1:7" ht="24.75" customHeight="1">
      <c r="A121" s="257">
        <v>1087</v>
      </c>
      <c r="B121" s="258">
        <v>212100</v>
      </c>
      <c r="C121" s="529" t="s">
        <v>1131</v>
      </c>
      <c r="D121" s="529"/>
      <c r="E121" s="529"/>
      <c r="F121" s="260"/>
      <c r="G121" s="260"/>
    </row>
    <row r="122" spans="1:7" ht="21.75" customHeight="1">
      <c r="A122" s="257">
        <v>1088</v>
      </c>
      <c r="B122" s="258">
        <v>212200</v>
      </c>
      <c r="C122" s="529" t="s">
        <v>1132</v>
      </c>
      <c r="D122" s="529"/>
      <c r="E122" s="529"/>
      <c r="F122" s="260"/>
      <c r="G122" s="260"/>
    </row>
    <row r="123" spans="1:7" ht="21.75" customHeight="1">
      <c r="A123" s="257">
        <v>1089</v>
      </c>
      <c r="B123" s="258">
        <v>212300</v>
      </c>
      <c r="C123" s="529" t="s">
        <v>1133</v>
      </c>
      <c r="D123" s="529"/>
      <c r="E123" s="529"/>
      <c r="F123" s="260"/>
      <c r="G123" s="260"/>
    </row>
    <row r="124" spans="1:7" ht="21.75" customHeight="1">
      <c r="A124" s="257">
        <v>1090</v>
      </c>
      <c r="B124" s="258">
        <v>212400</v>
      </c>
      <c r="C124" s="529" t="s">
        <v>1134</v>
      </c>
      <c r="D124" s="529"/>
      <c r="E124" s="529"/>
      <c r="F124" s="260"/>
      <c r="G124" s="260"/>
    </row>
    <row r="125" spans="1:7" ht="21.75" customHeight="1">
      <c r="A125" s="257">
        <v>1091</v>
      </c>
      <c r="B125" s="258">
        <v>212500</v>
      </c>
      <c r="C125" s="529" t="s">
        <v>1135</v>
      </c>
      <c r="D125" s="529"/>
      <c r="E125" s="529"/>
      <c r="F125" s="260"/>
      <c r="G125" s="260"/>
    </row>
    <row r="126" spans="1:7" ht="21.75" customHeight="1">
      <c r="A126" s="257">
        <v>1092</v>
      </c>
      <c r="B126" s="258">
        <v>212600</v>
      </c>
      <c r="C126" s="529" t="s">
        <v>1136</v>
      </c>
      <c r="D126" s="529"/>
      <c r="E126" s="529"/>
      <c r="F126" s="260"/>
      <c r="G126" s="260"/>
    </row>
    <row r="127" spans="1:7" s="256" customFormat="1" ht="21.75" customHeight="1">
      <c r="A127" s="247">
        <v>1093</v>
      </c>
      <c r="B127" s="248">
        <v>213000</v>
      </c>
      <c r="C127" s="530" t="s">
        <v>1137</v>
      </c>
      <c r="D127" s="530"/>
      <c r="E127" s="530"/>
      <c r="F127" s="255">
        <f>F128</f>
        <v>0</v>
      </c>
      <c r="G127" s="255">
        <f>G128</f>
        <v>0</v>
      </c>
    </row>
    <row r="128" spans="1:7" ht="21.75" customHeight="1">
      <c r="A128" s="257">
        <v>1094</v>
      </c>
      <c r="B128" s="258">
        <v>213100</v>
      </c>
      <c r="C128" s="529" t="s">
        <v>1138</v>
      </c>
      <c r="D128" s="529"/>
      <c r="E128" s="529"/>
      <c r="F128" s="260"/>
      <c r="G128" s="260"/>
    </row>
    <row r="129" spans="1:7" ht="25.5" customHeight="1">
      <c r="A129" s="247">
        <v>1095</v>
      </c>
      <c r="B129" s="248">
        <v>214000</v>
      </c>
      <c r="C129" s="528" t="s">
        <v>1139</v>
      </c>
      <c r="D129" s="528"/>
      <c r="E129" s="528"/>
      <c r="F129" s="255">
        <f>F130</f>
        <v>0</v>
      </c>
      <c r="G129" s="255">
        <f>G130</f>
        <v>0</v>
      </c>
    </row>
    <row r="130" spans="1:7" ht="21.75" customHeight="1">
      <c r="A130" s="257">
        <v>1096</v>
      </c>
      <c r="B130" s="258">
        <v>214100</v>
      </c>
      <c r="C130" s="531" t="s">
        <v>1140</v>
      </c>
      <c r="D130" s="531"/>
      <c r="E130" s="531"/>
      <c r="F130" s="260"/>
      <c r="G130" s="260"/>
    </row>
    <row r="131" spans="1:7" ht="22.5" customHeight="1">
      <c r="A131" s="247">
        <v>1097</v>
      </c>
      <c r="B131" s="248">
        <v>215000</v>
      </c>
      <c r="C131" s="528" t="s">
        <v>1141</v>
      </c>
      <c r="D131" s="528"/>
      <c r="E131" s="528"/>
      <c r="F131" s="255">
        <f>F132</f>
        <v>0</v>
      </c>
      <c r="G131" s="255">
        <f>G132</f>
        <v>0</v>
      </c>
    </row>
    <row r="132" spans="1:7" ht="21.75" customHeight="1">
      <c r="A132" s="257">
        <v>1098</v>
      </c>
      <c r="B132" s="258">
        <v>215100</v>
      </c>
      <c r="C132" s="531" t="s">
        <v>1142</v>
      </c>
      <c r="D132" s="531"/>
      <c r="E132" s="531"/>
      <c r="F132" s="260"/>
      <c r="G132" s="260"/>
    </row>
    <row r="133" spans="1:7" s="256" customFormat="1" ht="21.75" customHeight="1">
      <c r="A133" s="247">
        <v>1099</v>
      </c>
      <c r="B133" s="248">
        <v>220000</v>
      </c>
      <c r="C133" s="530" t="s">
        <v>1143</v>
      </c>
      <c r="D133" s="530"/>
      <c r="E133" s="530"/>
      <c r="F133" s="255">
        <f>F134+F146+F153</f>
        <v>0</v>
      </c>
      <c r="G133" s="255">
        <f>G134+G146+G153</f>
        <v>0</v>
      </c>
    </row>
    <row r="134" spans="1:7" s="256" customFormat="1" ht="21.75" customHeight="1">
      <c r="A134" s="247">
        <v>1100</v>
      </c>
      <c r="B134" s="248">
        <v>221000</v>
      </c>
      <c r="C134" s="530" t="s">
        <v>1144</v>
      </c>
      <c r="D134" s="530" t="s">
        <v>1144</v>
      </c>
      <c r="E134" s="530" t="s">
        <v>1144</v>
      </c>
      <c r="F134" s="255">
        <f>SUM(F135:F142)</f>
        <v>0</v>
      </c>
      <c r="G134" s="255">
        <f>SUM(G135:G142)</f>
        <v>0</v>
      </c>
    </row>
    <row r="135" spans="1:7" ht="25.5" customHeight="1">
      <c r="A135" s="257">
        <v>1101</v>
      </c>
      <c r="B135" s="258">
        <v>221100</v>
      </c>
      <c r="C135" s="529" t="s">
        <v>1145</v>
      </c>
      <c r="D135" s="529" t="s">
        <v>1145</v>
      </c>
      <c r="E135" s="529" t="s">
        <v>1145</v>
      </c>
      <c r="F135" s="260"/>
      <c r="G135" s="260"/>
    </row>
    <row r="136" spans="1:7" ht="21.75" customHeight="1">
      <c r="A136" s="257">
        <v>1102</v>
      </c>
      <c r="B136" s="258">
        <v>221200</v>
      </c>
      <c r="C136" s="529" t="s">
        <v>1146</v>
      </c>
      <c r="D136" s="529" t="s">
        <v>1146</v>
      </c>
      <c r="E136" s="529" t="s">
        <v>1146</v>
      </c>
      <c r="F136" s="260"/>
      <c r="G136" s="260"/>
    </row>
    <row r="137" spans="1:7" ht="25.5" customHeight="1">
      <c r="A137" s="257">
        <v>1103</v>
      </c>
      <c r="B137" s="258">
        <v>221300</v>
      </c>
      <c r="C137" s="529" t="s">
        <v>1147</v>
      </c>
      <c r="D137" s="529" t="s">
        <v>1147</v>
      </c>
      <c r="E137" s="529" t="s">
        <v>1147</v>
      </c>
      <c r="F137" s="260"/>
      <c r="G137" s="260"/>
    </row>
    <row r="138" spans="1:7" ht="21.75" customHeight="1">
      <c r="A138" s="257">
        <v>1104</v>
      </c>
      <c r="B138" s="258">
        <v>221400</v>
      </c>
      <c r="C138" s="529" t="s">
        <v>1148</v>
      </c>
      <c r="D138" s="529" t="s">
        <v>1148</v>
      </c>
      <c r="E138" s="529" t="s">
        <v>1148</v>
      </c>
      <c r="F138" s="260"/>
      <c r="G138" s="260"/>
    </row>
    <row r="139" spans="1:7" ht="21.75" customHeight="1">
      <c r="A139" s="257">
        <v>1105</v>
      </c>
      <c r="B139" s="258">
        <v>221500</v>
      </c>
      <c r="C139" s="529" t="s">
        <v>1149</v>
      </c>
      <c r="D139" s="529" t="s">
        <v>1149</v>
      </c>
      <c r="E139" s="529" t="s">
        <v>1149</v>
      </c>
      <c r="F139" s="260"/>
      <c r="G139" s="260"/>
    </row>
    <row r="140" spans="1:7" ht="21.75" customHeight="1">
      <c r="A140" s="257">
        <v>1106</v>
      </c>
      <c r="B140" s="258">
        <v>221600</v>
      </c>
      <c r="C140" s="529" t="s">
        <v>1150</v>
      </c>
      <c r="D140" s="529" t="s">
        <v>1150</v>
      </c>
      <c r="E140" s="529" t="s">
        <v>1150</v>
      </c>
      <c r="F140" s="260"/>
      <c r="G140" s="260"/>
    </row>
    <row r="141" spans="1:7" ht="21.75" customHeight="1">
      <c r="A141" s="257">
        <v>1107</v>
      </c>
      <c r="B141" s="258">
        <v>221700</v>
      </c>
      <c r="C141" s="529" t="s">
        <v>1151</v>
      </c>
      <c r="D141" s="529" t="s">
        <v>1151</v>
      </c>
      <c r="E141" s="529" t="s">
        <v>1151</v>
      </c>
      <c r="F141" s="260"/>
      <c r="G141" s="260"/>
    </row>
    <row r="142" spans="1:7" ht="21.75" customHeight="1">
      <c r="A142" s="257">
        <v>1108</v>
      </c>
      <c r="B142" s="258">
        <v>221800</v>
      </c>
      <c r="C142" s="529" t="s">
        <v>1152</v>
      </c>
      <c r="D142" s="529" t="s">
        <v>1152</v>
      </c>
      <c r="E142" s="529" t="s">
        <v>1152</v>
      </c>
      <c r="F142" s="260"/>
      <c r="G142" s="260"/>
    </row>
    <row r="143" spans="1:7" ht="12.75">
      <c r="A143" s="517" t="s">
        <v>533</v>
      </c>
      <c r="B143" s="518" t="s">
        <v>534</v>
      </c>
      <c r="C143" s="522" t="s">
        <v>535</v>
      </c>
      <c r="D143" s="522"/>
      <c r="E143" s="522"/>
      <c r="F143" s="522" t="s">
        <v>1112</v>
      </c>
      <c r="G143" s="522"/>
    </row>
    <row r="144" spans="1:7" ht="24">
      <c r="A144" s="517"/>
      <c r="B144" s="518"/>
      <c r="C144" s="522"/>
      <c r="D144" s="522"/>
      <c r="E144" s="522"/>
      <c r="F144" s="266" t="s">
        <v>1113</v>
      </c>
      <c r="G144" s="266" t="s">
        <v>1114</v>
      </c>
    </row>
    <row r="145" spans="1:7" ht="12.75">
      <c r="A145" s="247">
        <v>1</v>
      </c>
      <c r="B145" s="248">
        <v>2</v>
      </c>
      <c r="C145" s="522">
        <v>3</v>
      </c>
      <c r="D145" s="522"/>
      <c r="E145" s="522"/>
      <c r="F145" s="267" t="s">
        <v>1153</v>
      </c>
      <c r="G145" s="267" t="s">
        <v>1154</v>
      </c>
    </row>
    <row r="146" spans="1:7" s="256" customFormat="1" ht="20.25" customHeight="1">
      <c r="A146" s="247">
        <v>1109</v>
      </c>
      <c r="B146" s="248">
        <v>222000</v>
      </c>
      <c r="C146" s="530" t="s">
        <v>1155</v>
      </c>
      <c r="D146" s="530" t="s">
        <v>1155</v>
      </c>
      <c r="E146" s="530" t="s">
        <v>1155</v>
      </c>
      <c r="F146" s="255">
        <f>F147+F148+F149+F150+F151+F152</f>
        <v>0</v>
      </c>
      <c r="G146" s="255">
        <f>G147+G148+G149+G150+G151+G152</f>
        <v>0</v>
      </c>
    </row>
    <row r="147" spans="1:7" ht="22.5" customHeight="1">
      <c r="A147" s="257">
        <v>1110</v>
      </c>
      <c r="B147" s="258">
        <v>222100</v>
      </c>
      <c r="C147" s="529" t="s">
        <v>1156</v>
      </c>
      <c r="D147" s="529" t="s">
        <v>1156</v>
      </c>
      <c r="E147" s="529" t="s">
        <v>1156</v>
      </c>
      <c r="F147" s="260"/>
      <c r="G147" s="260"/>
    </row>
    <row r="148" spans="1:7" ht="20.25" customHeight="1">
      <c r="A148" s="257">
        <v>1111</v>
      </c>
      <c r="B148" s="258">
        <v>222200</v>
      </c>
      <c r="C148" s="529" t="s">
        <v>1157</v>
      </c>
      <c r="D148" s="529"/>
      <c r="E148" s="529"/>
      <c r="F148" s="260"/>
      <c r="G148" s="260"/>
    </row>
    <row r="149" spans="1:7" ht="20.25" customHeight="1">
      <c r="A149" s="257">
        <v>1112</v>
      </c>
      <c r="B149" s="258">
        <v>222300</v>
      </c>
      <c r="C149" s="529" t="s">
        <v>1158</v>
      </c>
      <c r="D149" s="529"/>
      <c r="E149" s="529"/>
      <c r="F149" s="260"/>
      <c r="G149" s="260"/>
    </row>
    <row r="150" spans="1:7" ht="20.25" customHeight="1">
      <c r="A150" s="257">
        <v>1113</v>
      </c>
      <c r="B150" s="258">
        <v>222400</v>
      </c>
      <c r="C150" s="529" t="s">
        <v>1159</v>
      </c>
      <c r="D150" s="529"/>
      <c r="E150" s="529"/>
      <c r="F150" s="260"/>
      <c r="G150" s="260"/>
    </row>
    <row r="151" spans="1:7" ht="20.25" customHeight="1">
      <c r="A151" s="257">
        <v>1114</v>
      </c>
      <c r="B151" s="258">
        <v>222500</v>
      </c>
      <c r="C151" s="529" t="s">
        <v>1160</v>
      </c>
      <c r="D151" s="529"/>
      <c r="E151" s="529"/>
      <c r="F151" s="260"/>
      <c r="G151" s="260"/>
    </row>
    <row r="152" spans="1:7" ht="20.25" customHeight="1">
      <c r="A152" s="257">
        <v>1115</v>
      </c>
      <c r="B152" s="258">
        <v>222600</v>
      </c>
      <c r="C152" s="529" t="s">
        <v>1161</v>
      </c>
      <c r="D152" s="529"/>
      <c r="E152" s="529"/>
      <c r="F152" s="260"/>
      <c r="G152" s="260"/>
    </row>
    <row r="153" spans="1:7" s="256" customFormat="1" ht="20.25" customHeight="1">
      <c r="A153" s="247">
        <v>1116</v>
      </c>
      <c r="B153" s="248">
        <v>223000</v>
      </c>
      <c r="C153" s="530" t="s">
        <v>1162</v>
      </c>
      <c r="D153" s="530"/>
      <c r="E153" s="530"/>
      <c r="F153" s="255">
        <f>F154</f>
        <v>0</v>
      </c>
      <c r="G153" s="255">
        <f>G154</f>
        <v>0</v>
      </c>
    </row>
    <row r="154" spans="1:7" ht="20.25" customHeight="1">
      <c r="A154" s="257">
        <v>1117</v>
      </c>
      <c r="B154" s="258">
        <v>223100</v>
      </c>
      <c r="C154" s="529" t="s">
        <v>1163</v>
      </c>
      <c r="D154" s="529"/>
      <c r="E154" s="529"/>
      <c r="F154" s="260"/>
      <c r="G154" s="260"/>
    </row>
    <row r="155" spans="1:7" s="256" customFormat="1" ht="25.5" customHeight="1">
      <c r="A155" s="247">
        <v>1118</v>
      </c>
      <c r="B155" s="248">
        <v>230000</v>
      </c>
      <c r="C155" s="530" t="s">
        <v>1164</v>
      </c>
      <c r="D155" s="530"/>
      <c r="E155" s="530"/>
      <c r="F155" s="255">
        <f>F156+F162+F168+F174+F178+F187+F193+F201+F207</f>
        <v>6095</v>
      </c>
      <c r="G155" s="255">
        <f>G156+G162+G168+G174+G178+G187+G193+G201+G207</f>
        <v>5755</v>
      </c>
    </row>
    <row r="156" spans="1:7" s="256" customFormat="1" ht="20.25" customHeight="1">
      <c r="A156" s="247">
        <v>1119</v>
      </c>
      <c r="B156" s="248">
        <v>231000</v>
      </c>
      <c r="C156" s="530" t="s">
        <v>1165</v>
      </c>
      <c r="D156" s="530"/>
      <c r="E156" s="530"/>
      <c r="F156" s="255">
        <f>SUM(F157:F161)</f>
        <v>2744</v>
      </c>
      <c r="G156" s="255">
        <f>SUM(G157:G161)</f>
        <v>2488</v>
      </c>
    </row>
    <row r="157" spans="1:7" ht="20.25" customHeight="1">
      <c r="A157" s="257">
        <v>1120</v>
      </c>
      <c r="B157" s="258">
        <v>231100</v>
      </c>
      <c r="C157" s="529" t="s">
        <v>1166</v>
      </c>
      <c r="D157" s="529"/>
      <c r="E157" s="529"/>
      <c r="F157" s="260">
        <v>2006</v>
      </c>
      <c r="G157" s="260">
        <v>1788</v>
      </c>
    </row>
    <row r="158" spans="1:7" ht="20.25" customHeight="1">
      <c r="A158" s="257">
        <v>1121</v>
      </c>
      <c r="B158" s="258">
        <v>231200</v>
      </c>
      <c r="C158" s="529" t="s">
        <v>1167</v>
      </c>
      <c r="D158" s="529"/>
      <c r="E158" s="529"/>
      <c r="F158" s="260">
        <v>199</v>
      </c>
      <c r="G158" s="260">
        <v>203</v>
      </c>
    </row>
    <row r="159" spans="1:7" ht="22.5" customHeight="1">
      <c r="A159" s="257">
        <v>1122</v>
      </c>
      <c r="B159" s="258">
        <v>231300</v>
      </c>
      <c r="C159" s="529" t="s">
        <v>1168</v>
      </c>
      <c r="D159" s="529"/>
      <c r="E159" s="529"/>
      <c r="F159" s="260">
        <v>359</v>
      </c>
      <c r="G159" s="260">
        <v>329</v>
      </c>
    </row>
    <row r="160" spans="1:7" ht="20.25" customHeight="1">
      <c r="A160" s="257">
        <v>1123</v>
      </c>
      <c r="B160" s="258">
        <v>231400</v>
      </c>
      <c r="C160" s="529" t="s">
        <v>1169</v>
      </c>
      <c r="D160" s="529"/>
      <c r="E160" s="529"/>
      <c r="F160" s="260">
        <v>160</v>
      </c>
      <c r="G160" s="260">
        <v>149</v>
      </c>
    </row>
    <row r="161" spans="1:7" ht="20.25" customHeight="1">
      <c r="A161" s="257">
        <v>1124</v>
      </c>
      <c r="B161" s="258">
        <v>231500</v>
      </c>
      <c r="C161" s="529" t="s">
        <v>1170</v>
      </c>
      <c r="D161" s="529"/>
      <c r="E161" s="529"/>
      <c r="F161" s="260">
        <v>20</v>
      </c>
      <c r="G161" s="260">
        <v>19</v>
      </c>
    </row>
    <row r="162" spans="1:7" s="256" customFormat="1" ht="20.25" customHeight="1">
      <c r="A162" s="247">
        <v>1125</v>
      </c>
      <c r="B162" s="248">
        <v>232000</v>
      </c>
      <c r="C162" s="530" t="s">
        <v>1171</v>
      </c>
      <c r="D162" s="530"/>
      <c r="E162" s="530"/>
      <c r="F162" s="255">
        <f>SUM(F163:F167)</f>
        <v>758</v>
      </c>
      <c r="G162" s="255">
        <f>SUM(G163:G167)</f>
        <v>731</v>
      </c>
    </row>
    <row r="163" spans="1:7" ht="20.25" customHeight="1">
      <c r="A163" s="257">
        <v>1126</v>
      </c>
      <c r="B163" s="258">
        <v>232100</v>
      </c>
      <c r="C163" s="529" t="s">
        <v>1172</v>
      </c>
      <c r="D163" s="529"/>
      <c r="E163" s="529"/>
      <c r="F163" s="260">
        <v>487</v>
      </c>
      <c r="G163" s="260">
        <v>460</v>
      </c>
    </row>
    <row r="164" spans="1:7" ht="20.25" customHeight="1">
      <c r="A164" s="257">
        <v>1127</v>
      </c>
      <c r="B164" s="258">
        <v>232200</v>
      </c>
      <c r="C164" s="529" t="s">
        <v>1173</v>
      </c>
      <c r="D164" s="529"/>
      <c r="E164" s="529"/>
      <c r="F164" s="260">
        <v>58</v>
      </c>
      <c r="G164" s="260">
        <v>58</v>
      </c>
    </row>
    <row r="165" spans="1:7" ht="24" customHeight="1">
      <c r="A165" s="257">
        <v>1128</v>
      </c>
      <c r="B165" s="258">
        <v>232300</v>
      </c>
      <c r="C165" s="529" t="s">
        <v>1174</v>
      </c>
      <c r="D165" s="529"/>
      <c r="E165" s="529"/>
      <c r="F165" s="260">
        <v>147</v>
      </c>
      <c r="G165" s="260">
        <v>147</v>
      </c>
    </row>
    <row r="166" spans="1:7" ht="25.5" customHeight="1">
      <c r="A166" s="257">
        <v>1129</v>
      </c>
      <c r="B166" s="258">
        <v>232400</v>
      </c>
      <c r="C166" s="529" t="s">
        <v>1175</v>
      </c>
      <c r="D166" s="529"/>
      <c r="E166" s="529"/>
      <c r="F166" s="260">
        <v>58</v>
      </c>
      <c r="G166" s="260">
        <v>58</v>
      </c>
    </row>
    <row r="167" spans="1:7" ht="20.25" customHeight="1">
      <c r="A167" s="257">
        <v>1130</v>
      </c>
      <c r="B167" s="258">
        <v>232500</v>
      </c>
      <c r="C167" s="529" t="s">
        <v>1176</v>
      </c>
      <c r="D167" s="529"/>
      <c r="E167" s="529"/>
      <c r="F167" s="260">
        <v>8</v>
      </c>
      <c r="G167" s="260">
        <v>8</v>
      </c>
    </row>
    <row r="168" spans="1:7" s="256" customFormat="1" ht="20.25" customHeight="1">
      <c r="A168" s="247">
        <v>1131</v>
      </c>
      <c r="B168" s="248">
        <v>233000</v>
      </c>
      <c r="C168" s="530" t="s">
        <v>1177</v>
      </c>
      <c r="D168" s="530"/>
      <c r="E168" s="530"/>
      <c r="F168" s="255">
        <f>SUM(F169:F173)</f>
        <v>0</v>
      </c>
      <c r="G168" s="255">
        <f>SUM(G169:G173)</f>
        <v>0</v>
      </c>
    </row>
    <row r="169" spans="1:7" ht="20.25" customHeight="1">
      <c r="A169" s="257">
        <v>1132</v>
      </c>
      <c r="B169" s="258">
        <v>233100</v>
      </c>
      <c r="C169" s="529" t="s">
        <v>1178</v>
      </c>
      <c r="D169" s="529"/>
      <c r="E169" s="529"/>
      <c r="F169" s="260"/>
      <c r="G169" s="260"/>
    </row>
    <row r="170" spans="1:7" ht="20.25" customHeight="1">
      <c r="A170" s="257">
        <v>1133</v>
      </c>
      <c r="B170" s="258">
        <v>233200</v>
      </c>
      <c r="C170" s="529" t="s">
        <v>1179</v>
      </c>
      <c r="D170" s="529"/>
      <c r="E170" s="529"/>
      <c r="F170" s="260"/>
      <c r="G170" s="260"/>
    </row>
    <row r="171" spans="1:7" ht="26.25" customHeight="1">
      <c r="A171" s="257">
        <v>1134</v>
      </c>
      <c r="B171" s="258">
        <v>233300</v>
      </c>
      <c r="C171" s="529" t="s">
        <v>1180</v>
      </c>
      <c r="D171" s="529"/>
      <c r="E171" s="529"/>
      <c r="F171" s="260"/>
      <c r="G171" s="260"/>
    </row>
    <row r="172" spans="1:7" ht="26.25" customHeight="1">
      <c r="A172" s="257">
        <v>1135</v>
      </c>
      <c r="B172" s="258">
        <v>233400</v>
      </c>
      <c r="C172" s="529" t="s">
        <v>1181</v>
      </c>
      <c r="D172" s="529"/>
      <c r="E172" s="529"/>
      <c r="F172" s="260"/>
      <c r="G172" s="260"/>
    </row>
    <row r="173" spans="1:7" ht="26.25" customHeight="1">
      <c r="A173" s="257">
        <v>1136</v>
      </c>
      <c r="B173" s="258">
        <v>233500</v>
      </c>
      <c r="C173" s="529" t="s">
        <v>1182</v>
      </c>
      <c r="D173" s="529"/>
      <c r="E173" s="529"/>
      <c r="F173" s="260"/>
      <c r="G173" s="260"/>
    </row>
    <row r="174" spans="1:7" s="256" customFormat="1" ht="25.5" customHeight="1">
      <c r="A174" s="247">
        <v>1137</v>
      </c>
      <c r="B174" s="248">
        <v>234000</v>
      </c>
      <c r="C174" s="530" t="s">
        <v>1183</v>
      </c>
      <c r="D174" s="530"/>
      <c r="E174" s="530"/>
      <c r="F174" s="255">
        <f>SUM(F175:F177)</f>
        <v>485</v>
      </c>
      <c r="G174" s="255">
        <f>SUM(G175:G177)</f>
        <v>428</v>
      </c>
    </row>
    <row r="175" spans="1:7" ht="24.75" customHeight="1">
      <c r="A175" s="257">
        <v>1138</v>
      </c>
      <c r="B175" s="258">
        <v>234100</v>
      </c>
      <c r="C175" s="529" t="s">
        <v>1184</v>
      </c>
      <c r="D175" s="529"/>
      <c r="E175" s="529"/>
      <c r="F175" s="260">
        <v>305</v>
      </c>
      <c r="G175" s="260">
        <v>279</v>
      </c>
    </row>
    <row r="176" spans="1:7" ht="20.25" customHeight="1">
      <c r="A176" s="257">
        <v>1139</v>
      </c>
      <c r="B176" s="258">
        <v>234200</v>
      </c>
      <c r="C176" s="529" t="s">
        <v>1185</v>
      </c>
      <c r="D176" s="529"/>
      <c r="E176" s="529"/>
      <c r="F176" s="260">
        <v>160</v>
      </c>
      <c r="G176" s="260">
        <v>149</v>
      </c>
    </row>
    <row r="177" spans="1:7" ht="20.25" customHeight="1">
      <c r="A177" s="257">
        <v>1140</v>
      </c>
      <c r="B177" s="258">
        <v>234300</v>
      </c>
      <c r="C177" s="529" t="s">
        <v>1186</v>
      </c>
      <c r="D177" s="529"/>
      <c r="E177" s="529"/>
      <c r="F177" s="260">
        <v>20</v>
      </c>
      <c r="G177" s="260"/>
    </row>
    <row r="178" spans="1:7" s="256" customFormat="1" ht="20.25" customHeight="1">
      <c r="A178" s="247">
        <v>1141</v>
      </c>
      <c r="B178" s="248">
        <v>235000</v>
      </c>
      <c r="C178" s="530" t="s">
        <v>1187</v>
      </c>
      <c r="D178" s="530"/>
      <c r="E178" s="530"/>
      <c r="F178" s="255">
        <f>F182+F183+F184+F185+F186</f>
        <v>0</v>
      </c>
      <c r="G178" s="255">
        <f>G182+G183+G184+G185+G186</f>
        <v>0</v>
      </c>
    </row>
    <row r="179" spans="1:7" ht="12.75">
      <c r="A179" s="517" t="s">
        <v>533</v>
      </c>
      <c r="B179" s="518" t="s">
        <v>534</v>
      </c>
      <c r="C179" s="522" t="s">
        <v>535</v>
      </c>
      <c r="D179" s="522"/>
      <c r="E179" s="522"/>
      <c r="F179" s="522" t="s">
        <v>1112</v>
      </c>
      <c r="G179" s="522"/>
    </row>
    <row r="180" spans="1:7" ht="24">
      <c r="A180" s="517"/>
      <c r="B180" s="518"/>
      <c r="C180" s="522"/>
      <c r="D180" s="522"/>
      <c r="E180" s="522"/>
      <c r="F180" s="266" t="s">
        <v>1113</v>
      </c>
      <c r="G180" s="266" t="s">
        <v>1114</v>
      </c>
    </row>
    <row r="181" spans="1:7" ht="12.75">
      <c r="A181" s="247">
        <v>1</v>
      </c>
      <c r="B181" s="248">
        <v>2</v>
      </c>
      <c r="C181" s="522">
        <v>3</v>
      </c>
      <c r="D181" s="522"/>
      <c r="E181" s="522"/>
      <c r="F181" s="267" t="s">
        <v>1153</v>
      </c>
      <c r="G181" s="267" t="s">
        <v>1154</v>
      </c>
    </row>
    <row r="182" spans="1:7" ht="20.25" customHeight="1">
      <c r="A182" s="257">
        <v>1142</v>
      </c>
      <c r="B182" s="258">
        <v>235100</v>
      </c>
      <c r="C182" s="529" t="s">
        <v>1188</v>
      </c>
      <c r="D182" s="529"/>
      <c r="E182" s="529"/>
      <c r="F182" s="260"/>
      <c r="G182" s="260"/>
    </row>
    <row r="183" spans="1:7" ht="20.25" customHeight="1">
      <c r="A183" s="257">
        <v>1143</v>
      </c>
      <c r="B183" s="258">
        <v>235200</v>
      </c>
      <c r="C183" s="529" t="s">
        <v>1189</v>
      </c>
      <c r="D183" s="529"/>
      <c r="E183" s="529"/>
      <c r="F183" s="260"/>
      <c r="G183" s="260"/>
    </row>
    <row r="184" spans="1:7" ht="22.5" customHeight="1">
      <c r="A184" s="257">
        <v>1144</v>
      </c>
      <c r="B184" s="258">
        <v>235300</v>
      </c>
      <c r="C184" s="529" t="s">
        <v>1190</v>
      </c>
      <c r="D184" s="529"/>
      <c r="E184" s="529"/>
      <c r="F184" s="260"/>
      <c r="G184" s="260"/>
    </row>
    <row r="185" spans="1:7" ht="20.25" customHeight="1">
      <c r="A185" s="257">
        <v>1145</v>
      </c>
      <c r="B185" s="258">
        <v>235400</v>
      </c>
      <c r="C185" s="529" t="s">
        <v>1191</v>
      </c>
      <c r="D185" s="529"/>
      <c r="E185" s="529"/>
      <c r="F185" s="260"/>
      <c r="G185" s="260"/>
    </row>
    <row r="186" spans="1:7" ht="20.25" customHeight="1">
      <c r="A186" s="257">
        <v>1146</v>
      </c>
      <c r="B186" s="258">
        <v>235500</v>
      </c>
      <c r="C186" s="529" t="s">
        <v>1192</v>
      </c>
      <c r="D186" s="529"/>
      <c r="E186" s="529"/>
      <c r="F186" s="260"/>
      <c r="G186" s="260"/>
    </row>
    <row r="187" spans="1:7" s="256" customFormat="1" ht="24" customHeight="1">
      <c r="A187" s="247">
        <v>1147</v>
      </c>
      <c r="B187" s="248">
        <v>236000</v>
      </c>
      <c r="C187" s="530" t="s">
        <v>1193</v>
      </c>
      <c r="D187" s="530"/>
      <c r="E187" s="530"/>
      <c r="F187" s="255">
        <f>SUM(F188:F192)</f>
        <v>0</v>
      </c>
      <c r="G187" s="255">
        <f>SUM(G188:G192)</f>
        <v>0</v>
      </c>
    </row>
    <row r="188" spans="1:7" ht="20.25" customHeight="1">
      <c r="A188" s="257">
        <v>1148</v>
      </c>
      <c r="B188" s="258">
        <v>236100</v>
      </c>
      <c r="C188" s="529" t="s">
        <v>1194</v>
      </c>
      <c r="D188" s="529"/>
      <c r="E188" s="529"/>
      <c r="F188" s="260"/>
      <c r="G188" s="260"/>
    </row>
    <row r="189" spans="1:7" ht="20.25" customHeight="1">
      <c r="A189" s="257">
        <v>1149</v>
      </c>
      <c r="B189" s="258">
        <v>236200</v>
      </c>
      <c r="C189" s="529" t="s">
        <v>1195</v>
      </c>
      <c r="D189" s="529"/>
      <c r="E189" s="529"/>
      <c r="F189" s="260"/>
      <c r="G189" s="260"/>
    </row>
    <row r="190" spans="1:7" ht="22.5" customHeight="1">
      <c r="A190" s="257">
        <v>1150</v>
      </c>
      <c r="B190" s="258">
        <v>236300</v>
      </c>
      <c r="C190" s="529" t="s">
        <v>1196</v>
      </c>
      <c r="D190" s="529"/>
      <c r="E190" s="529"/>
      <c r="F190" s="260"/>
      <c r="G190" s="260"/>
    </row>
    <row r="191" spans="1:7" ht="23.25" customHeight="1">
      <c r="A191" s="257">
        <v>1151</v>
      </c>
      <c r="B191" s="258">
        <v>236400</v>
      </c>
      <c r="C191" s="529" t="s">
        <v>1197</v>
      </c>
      <c r="D191" s="529"/>
      <c r="E191" s="529"/>
      <c r="F191" s="260"/>
      <c r="G191" s="260"/>
    </row>
    <row r="192" spans="1:7" ht="23.25" customHeight="1">
      <c r="A192" s="257">
        <v>1152</v>
      </c>
      <c r="B192" s="258">
        <v>236500</v>
      </c>
      <c r="C192" s="529" t="s">
        <v>1198</v>
      </c>
      <c r="D192" s="529"/>
      <c r="E192" s="529"/>
      <c r="F192" s="260"/>
      <c r="G192" s="260"/>
    </row>
    <row r="193" spans="1:7" s="256" customFormat="1" ht="20.25" customHeight="1">
      <c r="A193" s="247">
        <v>1153</v>
      </c>
      <c r="B193" s="248">
        <v>237000</v>
      </c>
      <c r="C193" s="530" t="s">
        <v>1199</v>
      </c>
      <c r="D193" s="530"/>
      <c r="E193" s="530"/>
      <c r="F193" s="255">
        <f>SUM(F194:F200)</f>
        <v>2108</v>
      </c>
      <c r="G193" s="255">
        <f>SUM(G194:G200)</f>
        <v>2108</v>
      </c>
    </row>
    <row r="194" spans="1:7" ht="20.25" customHeight="1">
      <c r="A194" s="257">
        <v>1154</v>
      </c>
      <c r="B194" s="258">
        <v>237100</v>
      </c>
      <c r="C194" s="529" t="s">
        <v>1200</v>
      </c>
      <c r="D194" s="529"/>
      <c r="E194" s="529"/>
      <c r="F194" s="260"/>
      <c r="G194" s="260"/>
    </row>
    <row r="195" spans="1:7" ht="20.25" customHeight="1">
      <c r="A195" s="257">
        <v>1155</v>
      </c>
      <c r="B195" s="258">
        <v>237200</v>
      </c>
      <c r="C195" s="529" t="s">
        <v>1201</v>
      </c>
      <c r="D195" s="529"/>
      <c r="E195" s="529"/>
      <c r="F195" s="260"/>
      <c r="G195" s="260"/>
    </row>
    <row r="196" spans="1:7" ht="20.25" customHeight="1">
      <c r="A196" s="257">
        <v>1156</v>
      </c>
      <c r="B196" s="258">
        <v>237300</v>
      </c>
      <c r="C196" s="529" t="s">
        <v>1202</v>
      </c>
      <c r="D196" s="529"/>
      <c r="E196" s="529"/>
      <c r="F196" s="260">
        <v>1348</v>
      </c>
      <c r="G196" s="260">
        <v>1348</v>
      </c>
    </row>
    <row r="197" spans="1:7" ht="20.25" customHeight="1">
      <c r="A197" s="257">
        <v>1157</v>
      </c>
      <c r="B197" s="258">
        <v>237400</v>
      </c>
      <c r="C197" s="529" t="s">
        <v>1203</v>
      </c>
      <c r="D197" s="529"/>
      <c r="E197" s="529"/>
      <c r="F197" s="260">
        <v>337</v>
      </c>
      <c r="G197" s="260">
        <v>337</v>
      </c>
    </row>
    <row r="198" spans="1:7" ht="23.25" customHeight="1">
      <c r="A198" s="257">
        <v>1158</v>
      </c>
      <c r="B198" s="258">
        <v>237500</v>
      </c>
      <c r="C198" s="529" t="s">
        <v>1204</v>
      </c>
      <c r="D198" s="529"/>
      <c r="E198" s="529"/>
      <c r="F198" s="260">
        <v>423</v>
      </c>
      <c r="G198" s="260">
        <v>423</v>
      </c>
    </row>
    <row r="199" spans="1:7" ht="20.25" customHeight="1">
      <c r="A199" s="257">
        <v>1159</v>
      </c>
      <c r="B199" s="258">
        <v>237600</v>
      </c>
      <c r="C199" s="529" t="s">
        <v>1205</v>
      </c>
      <c r="D199" s="529"/>
      <c r="E199" s="529"/>
      <c r="F199" s="260"/>
      <c r="G199" s="260"/>
    </row>
    <row r="200" spans="1:7" ht="20.25" customHeight="1">
      <c r="A200" s="257">
        <v>1160</v>
      </c>
      <c r="B200" s="258">
        <v>237700</v>
      </c>
      <c r="C200" s="529" t="s">
        <v>1206</v>
      </c>
      <c r="D200" s="529"/>
      <c r="E200" s="529"/>
      <c r="F200" s="260"/>
      <c r="G200" s="260"/>
    </row>
    <row r="201" spans="1:7" s="256" customFormat="1" ht="20.25" customHeight="1">
      <c r="A201" s="247">
        <v>1161</v>
      </c>
      <c r="B201" s="248">
        <v>238000</v>
      </c>
      <c r="C201" s="530" t="s">
        <v>1207</v>
      </c>
      <c r="D201" s="530"/>
      <c r="E201" s="530"/>
      <c r="F201" s="255">
        <f>SUM(F202:F206)</f>
        <v>0</v>
      </c>
      <c r="G201" s="255">
        <f>SUM(G202:G206)</f>
        <v>0</v>
      </c>
    </row>
    <row r="202" spans="1:7" ht="20.25" customHeight="1">
      <c r="A202" s="257">
        <v>1162</v>
      </c>
      <c r="B202" s="258">
        <v>238100</v>
      </c>
      <c r="C202" s="529" t="s">
        <v>1208</v>
      </c>
      <c r="D202" s="529"/>
      <c r="E202" s="529"/>
      <c r="F202" s="260"/>
      <c r="G202" s="260"/>
    </row>
    <row r="203" spans="1:7" ht="20.25" customHeight="1">
      <c r="A203" s="257">
        <v>1163</v>
      </c>
      <c r="B203" s="258">
        <v>238200</v>
      </c>
      <c r="C203" s="529" t="s">
        <v>1209</v>
      </c>
      <c r="D203" s="529"/>
      <c r="E203" s="529"/>
      <c r="F203" s="260"/>
      <c r="G203" s="260"/>
    </row>
    <row r="204" spans="1:7" ht="22.5" customHeight="1">
      <c r="A204" s="257">
        <v>1164</v>
      </c>
      <c r="B204" s="258">
        <v>238300</v>
      </c>
      <c r="C204" s="529" t="s">
        <v>1210</v>
      </c>
      <c r="D204" s="529"/>
      <c r="E204" s="529"/>
      <c r="F204" s="260"/>
      <c r="G204" s="260"/>
    </row>
    <row r="205" spans="1:7" ht="20.25" customHeight="1">
      <c r="A205" s="257">
        <v>1165</v>
      </c>
      <c r="B205" s="258">
        <v>238400</v>
      </c>
      <c r="C205" s="529" t="s">
        <v>1211</v>
      </c>
      <c r="D205" s="529"/>
      <c r="E205" s="529"/>
      <c r="F205" s="260"/>
      <c r="G205" s="260"/>
    </row>
    <row r="206" spans="1:7" ht="20.25" customHeight="1">
      <c r="A206" s="257">
        <v>1166</v>
      </c>
      <c r="B206" s="258">
        <v>238500</v>
      </c>
      <c r="C206" s="529" t="s">
        <v>1212</v>
      </c>
      <c r="D206" s="529"/>
      <c r="E206" s="529"/>
      <c r="F206" s="260"/>
      <c r="G206" s="260"/>
    </row>
    <row r="207" spans="1:7" s="256" customFormat="1" ht="20.25" customHeight="1">
      <c r="A207" s="247">
        <v>1167</v>
      </c>
      <c r="B207" s="248">
        <v>239000</v>
      </c>
      <c r="C207" s="530" t="s">
        <v>1213</v>
      </c>
      <c r="D207" s="530"/>
      <c r="E207" s="530"/>
      <c r="F207" s="255">
        <f>SUM(F208:F212)</f>
        <v>0</v>
      </c>
      <c r="G207" s="255">
        <f>SUM(G208:G212)</f>
        <v>0</v>
      </c>
    </row>
    <row r="208" spans="1:7" ht="20.25" customHeight="1">
      <c r="A208" s="257">
        <v>1168</v>
      </c>
      <c r="B208" s="258">
        <v>239100</v>
      </c>
      <c r="C208" s="529" t="s">
        <v>1214</v>
      </c>
      <c r="D208" s="529"/>
      <c r="E208" s="529"/>
      <c r="F208" s="260"/>
      <c r="G208" s="260"/>
    </row>
    <row r="209" spans="1:7" ht="20.25" customHeight="1">
      <c r="A209" s="257">
        <v>1169</v>
      </c>
      <c r="B209" s="258">
        <v>239200</v>
      </c>
      <c r="C209" s="529" t="s">
        <v>1215</v>
      </c>
      <c r="D209" s="529"/>
      <c r="E209" s="529"/>
      <c r="F209" s="260"/>
      <c r="G209" s="260"/>
    </row>
    <row r="210" spans="1:7" ht="22.5" customHeight="1">
      <c r="A210" s="257">
        <v>1170</v>
      </c>
      <c r="B210" s="258">
        <v>239300</v>
      </c>
      <c r="C210" s="529" t="s">
        <v>1216</v>
      </c>
      <c r="D210" s="529"/>
      <c r="E210" s="529"/>
      <c r="F210" s="260"/>
      <c r="G210" s="260"/>
    </row>
    <row r="211" spans="1:7" ht="20.25" customHeight="1">
      <c r="A211" s="257">
        <v>1171</v>
      </c>
      <c r="B211" s="258">
        <v>239400</v>
      </c>
      <c r="C211" s="529" t="s">
        <v>1217</v>
      </c>
      <c r="D211" s="529"/>
      <c r="E211" s="529"/>
      <c r="F211" s="260"/>
      <c r="G211" s="260"/>
    </row>
    <row r="212" spans="1:7" ht="20.25" customHeight="1">
      <c r="A212" s="257">
        <v>1172</v>
      </c>
      <c r="B212" s="258">
        <v>239500</v>
      </c>
      <c r="C212" s="529" t="s">
        <v>1218</v>
      </c>
      <c r="D212" s="529"/>
      <c r="E212" s="529"/>
      <c r="F212" s="260"/>
      <c r="G212" s="260"/>
    </row>
    <row r="213" spans="1:7" s="256" customFormat="1" ht="26.25" customHeight="1">
      <c r="A213" s="247">
        <v>1173</v>
      </c>
      <c r="B213" s="248">
        <v>240000</v>
      </c>
      <c r="C213" s="530" t="s">
        <v>1219</v>
      </c>
      <c r="D213" s="530"/>
      <c r="E213" s="530"/>
      <c r="F213" s="255">
        <f>F214+F222+F227+F232+F235</f>
        <v>9</v>
      </c>
      <c r="G213" s="255">
        <f>G214+G222+G227+G232+G235</f>
        <v>11</v>
      </c>
    </row>
    <row r="214" spans="1:7" ht="24.75" customHeight="1">
      <c r="A214" s="247">
        <v>1174</v>
      </c>
      <c r="B214" s="248">
        <v>241000</v>
      </c>
      <c r="C214" s="530" t="s">
        <v>1220</v>
      </c>
      <c r="D214" s="530"/>
      <c r="E214" s="530"/>
      <c r="F214" s="255">
        <f>SUM(F215:F221)</f>
        <v>0</v>
      </c>
      <c r="G214" s="255">
        <f>SUM(G215:G221)</f>
        <v>0</v>
      </c>
    </row>
    <row r="215" spans="1:7" ht="20.25" customHeight="1">
      <c r="A215" s="257">
        <v>1175</v>
      </c>
      <c r="B215" s="258">
        <v>241100</v>
      </c>
      <c r="C215" s="529" t="s">
        <v>1221</v>
      </c>
      <c r="D215" s="529"/>
      <c r="E215" s="529"/>
      <c r="F215" s="260"/>
      <c r="G215" s="260"/>
    </row>
    <row r="216" spans="1:7" ht="20.25" customHeight="1">
      <c r="A216" s="257">
        <v>1176</v>
      </c>
      <c r="B216" s="258">
        <v>241200</v>
      </c>
      <c r="C216" s="529" t="s">
        <v>1222</v>
      </c>
      <c r="D216" s="529"/>
      <c r="E216" s="529"/>
      <c r="F216" s="260"/>
      <c r="G216" s="260"/>
    </row>
    <row r="217" spans="1:7" ht="12.75">
      <c r="A217" s="517" t="s">
        <v>533</v>
      </c>
      <c r="B217" s="518" t="s">
        <v>534</v>
      </c>
      <c r="C217" s="522" t="s">
        <v>535</v>
      </c>
      <c r="D217" s="522"/>
      <c r="E217" s="522"/>
      <c r="F217" s="522" t="s">
        <v>1112</v>
      </c>
      <c r="G217" s="522"/>
    </row>
    <row r="218" spans="1:7" ht="24">
      <c r="A218" s="517"/>
      <c r="B218" s="518"/>
      <c r="C218" s="522"/>
      <c r="D218" s="522"/>
      <c r="E218" s="522"/>
      <c r="F218" s="266" t="s">
        <v>1113</v>
      </c>
      <c r="G218" s="266" t="s">
        <v>1114</v>
      </c>
    </row>
    <row r="219" spans="1:7" ht="12.75">
      <c r="A219" s="247">
        <v>1</v>
      </c>
      <c r="B219" s="248">
        <v>2</v>
      </c>
      <c r="C219" s="522">
        <v>3</v>
      </c>
      <c r="D219" s="522"/>
      <c r="E219" s="522"/>
      <c r="F219" s="267" t="s">
        <v>419</v>
      </c>
      <c r="G219" s="267" t="s">
        <v>420</v>
      </c>
    </row>
    <row r="220" spans="1:7" ht="17.25" customHeight="1">
      <c r="A220" s="257">
        <v>1177</v>
      </c>
      <c r="B220" s="258">
        <v>241300</v>
      </c>
      <c r="C220" s="529" t="s">
        <v>1223</v>
      </c>
      <c r="D220" s="529"/>
      <c r="E220" s="529"/>
      <c r="F220" s="260"/>
      <c r="G220" s="260"/>
    </row>
    <row r="221" spans="1:7" ht="17.25" customHeight="1">
      <c r="A221" s="257">
        <v>1178</v>
      </c>
      <c r="B221" s="258">
        <v>241400</v>
      </c>
      <c r="C221" s="529" t="s">
        <v>1224</v>
      </c>
      <c r="D221" s="529"/>
      <c r="E221" s="529"/>
      <c r="F221" s="260"/>
      <c r="G221" s="260"/>
    </row>
    <row r="222" spans="1:7" s="256" customFormat="1" ht="17.25" customHeight="1">
      <c r="A222" s="247">
        <v>1179</v>
      </c>
      <c r="B222" s="248">
        <v>242000</v>
      </c>
      <c r="C222" s="530" t="s">
        <v>1225</v>
      </c>
      <c r="D222" s="530"/>
      <c r="E222" s="530"/>
      <c r="F222" s="255">
        <f>F223+F224+F225+F226</f>
        <v>0</v>
      </c>
      <c r="G222" s="255">
        <f>G223+G224+G225+G226</f>
        <v>0</v>
      </c>
    </row>
    <row r="223" spans="1:7" ht="17.25" customHeight="1">
      <c r="A223" s="257">
        <v>1180</v>
      </c>
      <c r="B223" s="258">
        <v>242100</v>
      </c>
      <c r="C223" s="529" t="s">
        <v>1226</v>
      </c>
      <c r="D223" s="529"/>
      <c r="E223" s="529"/>
      <c r="F223" s="260"/>
      <c r="G223" s="260"/>
    </row>
    <row r="224" spans="1:7" ht="17.25" customHeight="1">
      <c r="A224" s="257">
        <v>1181</v>
      </c>
      <c r="B224" s="258">
        <v>242200</v>
      </c>
      <c r="C224" s="529" t="s">
        <v>1227</v>
      </c>
      <c r="D224" s="529"/>
      <c r="E224" s="529"/>
      <c r="F224" s="260"/>
      <c r="G224" s="260"/>
    </row>
    <row r="225" spans="1:7" ht="17.25" customHeight="1">
      <c r="A225" s="257">
        <v>1182</v>
      </c>
      <c r="B225" s="258">
        <v>242300</v>
      </c>
      <c r="C225" s="529" t="s">
        <v>1228</v>
      </c>
      <c r="D225" s="529"/>
      <c r="E225" s="529"/>
      <c r="F225" s="260"/>
      <c r="G225" s="260"/>
    </row>
    <row r="226" spans="1:7" ht="17.25" customHeight="1">
      <c r="A226" s="257">
        <v>1183</v>
      </c>
      <c r="B226" s="258">
        <v>242400</v>
      </c>
      <c r="C226" s="529" t="s">
        <v>1229</v>
      </c>
      <c r="D226" s="529"/>
      <c r="E226" s="529"/>
      <c r="F226" s="260"/>
      <c r="G226" s="260"/>
    </row>
    <row r="227" spans="1:7" s="256" customFormat="1" ht="21.75" customHeight="1">
      <c r="A227" s="247">
        <v>1184</v>
      </c>
      <c r="B227" s="248">
        <v>243000</v>
      </c>
      <c r="C227" s="530" t="s">
        <v>1230</v>
      </c>
      <c r="D227" s="530"/>
      <c r="E227" s="530"/>
      <c r="F227" s="255">
        <f>SUM(F228:F231)</f>
        <v>0</v>
      </c>
      <c r="G227" s="255">
        <f>SUM(G228:G231)</f>
        <v>0</v>
      </c>
    </row>
    <row r="228" spans="1:7" ht="17.25" customHeight="1">
      <c r="A228" s="257">
        <v>1185</v>
      </c>
      <c r="B228" s="258">
        <v>243100</v>
      </c>
      <c r="C228" s="529" t="s">
        <v>1231</v>
      </c>
      <c r="D228" s="529"/>
      <c r="E228" s="529"/>
      <c r="F228" s="260"/>
      <c r="G228" s="260"/>
    </row>
    <row r="229" spans="1:7" ht="17.25" customHeight="1">
      <c r="A229" s="257">
        <v>1186</v>
      </c>
      <c r="B229" s="258">
        <v>243200</v>
      </c>
      <c r="C229" s="529" t="s">
        <v>1232</v>
      </c>
      <c r="D229" s="529"/>
      <c r="E229" s="529"/>
      <c r="F229" s="260"/>
      <c r="G229" s="260"/>
    </row>
    <row r="230" spans="1:7" ht="17.25" customHeight="1">
      <c r="A230" s="257">
        <v>1187</v>
      </c>
      <c r="B230" s="258">
        <v>243300</v>
      </c>
      <c r="C230" s="529" t="s">
        <v>1233</v>
      </c>
      <c r="D230" s="529"/>
      <c r="E230" s="529"/>
      <c r="F230" s="260"/>
      <c r="G230" s="260"/>
    </row>
    <row r="231" spans="1:7" ht="17.25" customHeight="1">
      <c r="A231" s="257">
        <v>1188</v>
      </c>
      <c r="B231" s="258">
        <v>243400</v>
      </c>
      <c r="C231" s="529" t="s">
        <v>1234</v>
      </c>
      <c r="D231" s="529"/>
      <c r="E231" s="529"/>
      <c r="F231" s="260"/>
      <c r="G231" s="260"/>
    </row>
    <row r="232" spans="1:7" s="256" customFormat="1" ht="17.25" customHeight="1">
      <c r="A232" s="247">
        <v>1189</v>
      </c>
      <c r="B232" s="248">
        <v>244000</v>
      </c>
      <c r="C232" s="530" t="s">
        <v>1235</v>
      </c>
      <c r="D232" s="530"/>
      <c r="E232" s="530"/>
      <c r="F232" s="255">
        <f>F233+F234</f>
        <v>0</v>
      </c>
      <c r="G232" s="255">
        <f>G233+G234</f>
        <v>0</v>
      </c>
    </row>
    <row r="233" spans="1:7" ht="22.5" customHeight="1">
      <c r="A233" s="257">
        <v>1190</v>
      </c>
      <c r="B233" s="258">
        <v>244100</v>
      </c>
      <c r="C233" s="529" t="s">
        <v>1236</v>
      </c>
      <c r="D233" s="529"/>
      <c r="E233" s="529"/>
      <c r="F233" s="260"/>
      <c r="G233" s="260"/>
    </row>
    <row r="234" spans="1:7" ht="17.25" customHeight="1">
      <c r="A234" s="257">
        <v>1191</v>
      </c>
      <c r="B234" s="258">
        <v>244200</v>
      </c>
      <c r="C234" s="529" t="s">
        <v>1237</v>
      </c>
      <c r="D234" s="529"/>
      <c r="E234" s="529"/>
      <c r="F234" s="260"/>
      <c r="G234" s="260"/>
    </row>
    <row r="235" spans="1:7" s="256" customFormat="1" ht="17.25" customHeight="1">
      <c r="A235" s="247">
        <v>1192</v>
      </c>
      <c r="B235" s="248">
        <v>245000</v>
      </c>
      <c r="C235" s="530" t="s">
        <v>1238</v>
      </c>
      <c r="D235" s="530"/>
      <c r="E235" s="530"/>
      <c r="F235" s="255">
        <f>SUM(F236:F240)</f>
        <v>9</v>
      </c>
      <c r="G235" s="255">
        <f>SUM(G236:G240)</f>
        <v>11</v>
      </c>
    </row>
    <row r="236" spans="1:7" ht="17.25" customHeight="1">
      <c r="A236" s="257">
        <v>1193</v>
      </c>
      <c r="B236" s="258">
        <v>245100</v>
      </c>
      <c r="C236" s="529" t="s">
        <v>1239</v>
      </c>
      <c r="D236" s="529"/>
      <c r="E236" s="529"/>
      <c r="F236" s="260"/>
      <c r="G236" s="260"/>
    </row>
    <row r="237" spans="1:7" ht="17.25" customHeight="1">
      <c r="A237" s="257">
        <v>1194</v>
      </c>
      <c r="B237" s="258">
        <v>245200</v>
      </c>
      <c r="C237" s="529" t="s">
        <v>1240</v>
      </c>
      <c r="D237" s="529"/>
      <c r="E237" s="529"/>
      <c r="F237" s="260">
        <v>9</v>
      </c>
      <c r="G237" s="260">
        <v>11</v>
      </c>
    </row>
    <row r="238" spans="1:7" ht="17.25" customHeight="1">
      <c r="A238" s="257">
        <v>1195</v>
      </c>
      <c r="B238" s="258">
        <v>245300</v>
      </c>
      <c r="C238" s="529" t="s">
        <v>1241</v>
      </c>
      <c r="D238" s="529"/>
      <c r="E238" s="529"/>
      <c r="F238" s="260"/>
      <c r="G238" s="260"/>
    </row>
    <row r="239" spans="1:7" ht="22.5" customHeight="1">
      <c r="A239" s="257">
        <v>1196</v>
      </c>
      <c r="B239" s="258">
        <v>245400</v>
      </c>
      <c r="C239" s="529" t="s">
        <v>1242</v>
      </c>
      <c r="D239" s="529"/>
      <c r="E239" s="529"/>
      <c r="F239" s="260"/>
      <c r="G239" s="260"/>
    </row>
    <row r="240" spans="1:7" ht="22.5" customHeight="1">
      <c r="A240" s="257">
        <v>1197</v>
      </c>
      <c r="B240" s="258">
        <v>245500</v>
      </c>
      <c r="C240" s="529" t="s">
        <v>1243</v>
      </c>
      <c r="D240" s="529"/>
      <c r="E240" s="529"/>
      <c r="F240" s="260"/>
      <c r="G240" s="260"/>
    </row>
    <row r="241" spans="1:7" s="256" customFormat="1" ht="17.25" customHeight="1">
      <c r="A241" s="247">
        <v>1198</v>
      </c>
      <c r="B241" s="248">
        <v>250000</v>
      </c>
      <c r="C241" s="530" t="s">
        <v>1244</v>
      </c>
      <c r="D241" s="530"/>
      <c r="E241" s="530"/>
      <c r="F241" s="271">
        <f>F242+F246+F249+F251</f>
        <v>7099</v>
      </c>
      <c r="G241" s="271">
        <f>G242+G246+G249+G251</f>
        <v>7587</v>
      </c>
    </row>
    <row r="242" spans="1:7" s="256" customFormat="1" ht="17.25" customHeight="1">
      <c r="A242" s="247">
        <v>1199</v>
      </c>
      <c r="B242" s="248">
        <v>251000</v>
      </c>
      <c r="C242" s="530" t="s">
        <v>1245</v>
      </c>
      <c r="D242" s="530"/>
      <c r="E242" s="530"/>
      <c r="F242" s="271">
        <f>SUM(F243:F245)</f>
        <v>1622</v>
      </c>
      <c r="G242" s="271">
        <f>SUM(G243:G245)</f>
        <v>1622</v>
      </c>
    </row>
    <row r="243" spans="1:7" ht="17.25" customHeight="1">
      <c r="A243" s="257">
        <v>1200</v>
      </c>
      <c r="B243" s="258">
        <v>251100</v>
      </c>
      <c r="C243" s="529" t="s">
        <v>1246</v>
      </c>
      <c r="D243" s="529"/>
      <c r="E243" s="529"/>
      <c r="F243" s="272">
        <v>1622</v>
      </c>
      <c r="G243" s="272">
        <v>1622</v>
      </c>
    </row>
    <row r="244" spans="1:7" ht="17.25" customHeight="1">
      <c r="A244" s="257">
        <v>1201</v>
      </c>
      <c r="B244" s="258">
        <v>251200</v>
      </c>
      <c r="C244" s="529" t="s">
        <v>1247</v>
      </c>
      <c r="D244" s="529"/>
      <c r="E244" s="529"/>
      <c r="F244" s="272"/>
      <c r="G244" s="272"/>
    </row>
    <row r="245" spans="1:7" ht="17.25" customHeight="1">
      <c r="A245" s="257">
        <v>1202</v>
      </c>
      <c r="B245" s="258">
        <v>251300</v>
      </c>
      <c r="C245" s="529" t="s">
        <v>1248</v>
      </c>
      <c r="D245" s="529"/>
      <c r="E245" s="529"/>
      <c r="F245" s="272"/>
      <c r="G245" s="272"/>
    </row>
    <row r="246" spans="1:7" s="256" customFormat="1" ht="17.25" customHeight="1">
      <c r="A246" s="247">
        <v>1203</v>
      </c>
      <c r="B246" s="248">
        <v>252000</v>
      </c>
      <c r="C246" s="530" t="s">
        <v>1249</v>
      </c>
      <c r="D246" s="530"/>
      <c r="E246" s="530"/>
      <c r="F246" s="255">
        <f>F247+F248</f>
        <v>5411</v>
      </c>
      <c r="G246" s="255">
        <f>G247+G248</f>
        <v>5965</v>
      </c>
    </row>
    <row r="247" spans="1:7" ht="17.25" customHeight="1">
      <c r="A247" s="257">
        <v>1204</v>
      </c>
      <c r="B247" s="258">
        <v>252100</v>
      </c>
      <c r="C247" s="529" t="s">
        <v>1250</v>
      </c>
      <c r="D247" s="529"/>
      <c r="E247" s="529"/>
      <c r="F247" s="260">
        <v>5411</v>
      </c>
      <c r="G247" s="260">
        <f>5521+444</f>
        <v>5965</v>
      </c>
    </row>
    <row r="248" spans="1:7" ht="17.25" customHeight="1">
      <c r="A248" s="257">
        <v>1205</v>
      </c>
      <c r="B248" s="258">
        <v>252200</v>
      </c>
      <c r="C248" s="529" t="s">
        <v>1251</v>
      </c>
      <c r="D248" s="529"/>
      <c r="E248" s="529"/>
      <c r="F248" s="260"/>
      <c r="G248" s="260"/>
    </row>
    <row r="249" spans="1:7" s="256" customFormat="1" ht="17.25" customHeight="1">
      <c r="A249" s="247">
        <v>1206</v>
      </c>
      <c r="B249" s="248">
        <v>253000</v>
      </c>
      <c r="C249" s="530" t="s">
        <v>1252</v>
      </c>
      <c r="D249" s="530"/>
      <c r="E249" s="530"/>
      <c r="F249" s="255">
        <f>F250</f>
        <v>0</v>
      </c>
      <c r="G249" s="255">
        <f>G250</f>
        <v>0</v>
      </c>
    </row>
    <row r="250" spans="1:7" ht="17.25" customHeight="1">
      <c r="A250" s="257">
        <v>1207</v>
      </c>
      <c r="B250" s="258">
        <v>253100</v>
      </c>
      <c r="C250" s="529" t="s">
        <v>1253</v>
      </c>
      <c r="D250" s="529"/>
      <c r="E250" s="529"/>
      <c r="F250" s="260"/>
      <c r="G250" s="260"/>
    </row>
    <row r="251" spans="1:7" s="256" customFormat="1" ht="17.25" customHeight="1">
      <c r="A251" s="247">
        <v>1208</v>
      </c>
      <c r="B251" s="248">
        <v>254000</v>
      </c>
      <c r="C251" s="530" t="s">
        <v>1254</v>
      </c>
      <c r="D251" s="530"/>
      <c r="E251" s="530"/>
      <c r="F251" s="255">
        <f>SUM(F252:F254)</f>
        <v>66</v>
      </c>
      <c r="G251" s="255">
        <f>SUM(G252:G254)</f>
        <v>0</v>
      </c>
    </row>
    <row r="252" spans="1:7" ht="17.25" customHeight="1">
      <c r="A252" s="257">
        <v>1209</v>
      </c>
      <c r="B252" s="258">
        <v>254100</v>
      </c>
      <c r="C252" s="529" t="s">
        <v>1255</v>
      </c>
      <c r="D252" s="529"/>
      <c r="E252" s="529"/>
      <c r="F252" s="260">
        <v>66</v>
      </c>
      <c r="G252" s="260"/>
    </row>
    <row r="253" spans="1:7" ht="17.25" customHeight="1">
      <c r="A253" s="257">
        <v>1210</v>
      </c>
      <c r="B253" s="258">
        <v>254200</v>
      </c>
      <c r="C253" s="529" t="s">
        <v>1256</v>
      </c>
      <c r="D253" s="529"/>
      <c r="E253" s="529"/>
      <c r="F253" s="260"/>
      <c r="G253" s="260"/>
    </row>
    <row r="254" spans="1:7" ht="17.25" customHeight="1">
      <c r="A254" s="257">
        <v>1211</v>
      </c>
      <c r="B254" s="258">
        <v>254900</v>
      </c>
      <c r="C254" s="529" t="s">
        <v>1257</v>
      </c>
      <c r="D254" s="529"/>
      <c r="E254" s="529"/>
      <c r="F254" s="260"/>
      <c r="G254" s="260"/>
    </row>
    <row r="255" spans="1:7" s="256" customFormat="1" ht="17.25" customHeight="1">
      <c r="A255" s="247">
        <v>1212</v>
      </c>
      <c r="B255" s="248">
        <v>290000</v>
      </c>
      <c r="C255" s="530" t="s">
        <v>1258</v>
      </c>
      <c r="D255" s="530"/>
      <c r="E255" s="530"/>
      <c r="F255" s="255">
        <f>F256</f>
        <v>3419</v>
      </c>
      <c r="G255" s="255">
        <f>G256</f>
        <v>2252</v>
      </c>
    </row>
    <row r="256" spans="1:7" s="256" customFormat="1" ht="17.25" customHeight="1">
      <c r="A256" s="247">
        <v>1213</v>
      </c>
      <c r="B256" s="248">
        <v>291000</v>
      </c>
      <c r="C256" s="530" t="s">
        <v>1259</v>
      </c>
      <c r="D256" s="530"/>
      <c r="E256" s="530"/>
      <c r="F256" s="255">
        <f>SUM(F257:F260)</f>
        <v>3419</v>
      </c>
      <c r="G256" s="255">
        <f>SUM(G257:G260)</f>
        <v>2252</v>
      </c>
    </row>
    <row r="257" spans="1:7" ht="17.25" customHeight="1">
      <c r="A257" s="257">
        <v>1214</v>
      </c>
      <c r="B257" s="258">
        <v>291100</v>
      </c>
      <c r="C257" s="529" t="s">
        <v>1260</v>
      </c>
      <c r="D257" s="529"/>
      <c r="E257" s="529"/>
      <c r="F257" s="260"/>
      <c r="G257" s="260"/>
    </row>
    <row r="258" spans="1:7" ht="17.25" customHeight="1">
      <c r="A258" s="257">
        <v>1215</v>
      </c>
      <c r="B258" s="258">
        <v>291200</v>
      </c>
      <c r="C258" s="529" t="s">
        <v>1261</v>
      </c>
      <c r="D258" s="529"/>
      <c r="E258" s="529"/>
      <c r="F258" s="260"/>
      <c r="G258" s="260"/>
    </row>
    <row r="259" spans="1:7" ht="17.25" customHeight="1">
      <c r="A259" s="257">
        <v>1216</v>
      </c>
      <c r="B259" s="258">
        <v>291300</v>
      </c>
      <c r="C259" s="529" t="s">
        <v>1262</v>
      </c>
      <c r="D259" s="529"/>
      <c r="E259" s="529"/>
      <c r="F259" s="260">
        <v>3419</v>
      </c>
      <c r="G259" s="260">
        <f>2085+168-1</f>
        <v>2252</v>
      </c>
    </row>
    <row r="260" spans="1:7" ht="17.25" customHeight="1">
      <c r="A260" s="257">
        <v>1217</v>
      </c>
      <c r="B260" s="258">
        <v>291900</v>
      </c>
      <c r="C260" s="529" t="s">
        <v>1263</v>
      </c>
      <c r="D260" s="529"/>
      <c r="E260" s="529"/>
      <c r="F260" s="260"/>
      <c r="G260" s="260"/>
    </row>
    <row r="261" spans="1:7" s="256" customFormat="1" ht="21.75" customHeight="1">
      <c r="A261" s="273">
        <v>1218</v>
      </c>
      <c r="B261" s="274">
        <v>300000</v>
      </c>
      <c r="C261" s="527" t="s">
        <v>1264</v>
      </c>
      <c r="D261" s="527"/>
      <c r="E261" s="527"/>
      <c r="F261" s="255">
        <f>F262+F275-F276+F277-F278+F280-F281</f>
        <v>14832</v>
      </c>
      <c r="G261" s="255">
        <f>G262+G275-G276+G277-G278+G280-G281</f>
        <v>19577</v>
      </c>
    </row>
    <row r="262" spans="1:7" s="256" customFormat="1" ht="17.25" customHeight="1">
      <c r="A262" s="273">
        <v>1219</v>
      </c>
      <c r="B262" s="274">
        <v>310000</v>
      </c>
      <c r="C262" s="527" t="s">
        <v>1265</v>
      </c>
      <c r="D262" s="527"/>
      <c r="E262" s="527"/>
      <c r="F262" s="255">
        <f>F263</f>
        <v>13801</v>
      </c>
      <c r="G262" s="255">
        <f>G263</f>
        <v>17794</v>
      </c>
    </row>
    <row r="263" spans="1:7" s="256" customFormat="1" ht="17.25" customHeight="1">
      <c r="A263" s="273">
        <v>1220</v>
      </c>
      <c r="B263" s="274">
        <v>311000</v>
      </c>
      <c r="C263" s="527" t="s">
        <v>1266</v>
      </c>
      <c r="D263" s="527"/>
      <c r="E263" s="527"/>
      <c r="F263" s="255">
        <f>F267+F268-F269+F270+F271-F272+F273+F274</f>
        <v>13801</v>
      </c>
      <c r="G263" s="255">
        <f>G267+G268-G269+G270+G271-G272+G273+G274</f>
        <v>17794</v>
      </c>
    </row>
    <row r="264" spans="1:7" ht="12.75">
      <c r="A264" s="517" t="s">
        <v>533</v>
      </c>
      <c r="B264" s="518" t="s">
        <v>534</v>
      </c>
      <c r="C264" s="522" t="s">
        <v>535</v>
      </c>
      <c r="D264" s="522"/>
      <c r="E264" s="522"/>
      <c r="F264" s="522" t="s">
        <v>1112</v>
      </c>
      <c r="G264" s="522"/>
    </row>
    <row r="265" spans="1:7" ht="24">
      <c r="A265" s="517"/>
      <c r="B265" s="518"/>
      <c r="C265" s="522"/>
      <c r="D265" s="522"/>
      <c r="E265" s="522"/>
      <c r="F265" s="266" t="s">
        <v>1113</v>
      </c>
      <c r="G265" s="266" t="s">
        <v>1114</v>
      </c>
    </row>
    <row r="266" spans="1:7" ht="12.75">
      <c r="A266" s="247">
        <v>1</v>
      </c>
      <c r="B266" s="248">
        <v>2</v>
      </c>
      <c r="C266" s="522">
        <v>3</v>
      </c>
      <c r="D266" s="522"/>
      <c r="E266" s="522"/>
      <c r="F266" s="267" t="s">
        <v>419</v>
      </c>
      <c r="G266" s="267" t="s">
        <v>420</v>
      </c>
    </row>
    <row r="267" spans="1:7" ht="17.25" customHeight="1">
      <c r="A267" s="257">
        <v>1221</v>
      </c>
      <c r="B267" s="258">
        <v>311100</v>
      </c>
      <c r="C267" s="529" t="s">
        <v>1267</v>
      </c>
      <c r="D267" s="529"/>
      <c r="E267" s="529"/>
      <c r="F267" s="260">
        <v>9268</v>
      </c>
      <c r="G267" s="260">
        <f>201+9950+2127+150</f>
        <v>12428</v>
      </c>
    </row>
    <row r="268" spans="1:7" ht="17.25" customHeight="1">
      <c r="A268" s="257">
        <v>1222</v>
      </c>
      <c r="B268" s="258">
        <v>311200</v>
      </c>
      <c r="C268" s="529" t="s">
        <v>1268</v>
      </c>
      <c r="D268" s="529"/>
      <c r="E268" s="529"/>
      <c r="F268" s="260">
        <v>4324</v>
      </c>
      <c r="G268" s="260">
        <f>4973+131</f>
        <v>5104</v>
      </c>
    </row>
    <row r="269" spans="1:7" ht="22.5" customHeight="1">
      <c r="A269" s="257">
        <v>1223</v>
      </c>
      <c r="B269" s="258">
        <v>311300</v>
      </c>
      <c r="C269" s="529" t="s">
        <v>1269</v>
      </c>
      <c r="D269" s="529"/>
      <c r="E269" s="529"/>
      <c r="F269" s="260"/>
      <c r="G269" s="260"/>
    </row>
    <row r="270" spans="1:7" ht="17.25" customHeight="1">
      <c r="A270" s="257">
        <v>1224</v>
      </c>
      <c r="B270" s="258">
        <v>311400</v>
      </c>
      <c r="C270" s="529" t="s">
        <v>1270</v>
      </c>
      <c r="D270" s="529"/>
      <c r="E270" s="529"/>
      <c r="F270" s="260"/>
      <c r="G270" s="260"/>
    </row>
    <row r="271" spans="1:7" ht="17.25" customHeight="1">
      <c r="A271" s="257">
        <v>1225</v>
      </c>
      <c r="B271" s="258">
        <v>311500</v>
      </c>
      <c r="C271" s="529" t="s">
        <v>1271</v>
      </c>
      <c r="D271" s="529"/>
      <c r="E271" s="529"/>
      <c r="F271" s="260">
        <v>14</v>
      </c>
      <c r="G271" s="260">
        <v>53</v>
      </c>
    </row>
    <row r="272" spans="1:7" ht="23.25" customHeight="1">
      <c r="A272" s="257">
        <v>1226</v>
      </c>
      <c r="B272" s="258">
        <v>311600</v>
      </c>
      <c r="C272" s="535" t="s">
        <v>1272</v>
      </c>
      <c r="D272" s="536"/>
      <c r="E272" s="537"/>
      <c r="F272" s="260"/>
      <c r="G272" s="260"/>
    </row>
    <row r="273" spans="1:7" ht="17.25" customHeight="1">
      <c r="A273" s="257">
        <v>1227</v>
      </c>
      <c r="B273" s="258">
        <v>311700</v>
      </c>
      <c r="C273" s="529" t="s">
        <v>1273</v>
      </c>
      <c r="D273" s="529"/>
      <c r="E273" s="529"/>
      <c r="F273" s="260">
        <v>195</v>
      </c>
      <c r="G273" s="260">
        <v>209</v>
      </c>
    </row>
    <row r="274" spans="1:7" ht="17.25" customHeight="1">
      <c r="A274" s="275">
        <v>1228</v>
      </c>
      <c r="B274" s="276">
        <v>311900</v>
      </c>
      <c r="C274" s="538" t="s">
        <v>1274</v>
      </c>
      <c r="D274" s="538"/>
      <c r="E274" s="538"/>
      <c r="F274" s="277"/>
      <c r="G274" s="277"/>
    </row>
    <row r="275" spans="1:7" ht="17.25" customHeight="1">
      <c r="A275" s="273">
        <v>1229</v>
      </c>
      <c r="B275" s="274">
        <v>321121</v>
      </c>
      <c r="C275" s="527" t="s">
        <v>1275</v>
      </c>
      <c r="D275" s="527"/>
      <c r="E275" s="527"/>
      <c r="F275" s="278"/>
      <c r="G275" s="278">
        <v>752</v>
      </c>
    </row>
    <row r="276" spans="1:8" ht="17.25" customHeight="1">
      <c r="A276" s="273">
        <v>1230</v>
      </c>
      <c r="B276" s="274">
        <v>321122</v>
      </c>
      <c r="C276" s="539" t="s">
        <v>1276</v>
      </c>
      <c r="D276" s="539"/>
      <c r="E276" s="539"/>
      <c r="F276" s="278"/>
      <c r="G276" s="278"/>
      <c r="H276" s="280"/>
    </row>
    <row r="277" spans="1:7" ht="17.25" customHeight="1">
      <c r="A277" s="273">
        <v>1231</v>
      </c>
      <c r="B277" s="274">
        <v>321311</v>
      </c>
      <c r="C277" s="527" t="s">
        <v>1277</v>
      </c>
      <c r="D277" s="527"/>
      <c r="E277" s="527"/>
      <c r="F277" s="278">
        <v>1031</v>
      </c>
      <c r="G277" s="278">
        <v>1031</v>
      </c>
    </row>
    <row r="278" spans="1:7" ht="17.25" customHeight="1">
      <c r="A278" s="273">
        <v>1232</v>
      </c>
      <c r="B278" s="274">
        <v>321312</v>
      </c>
      <c r="C278" s="527" t="s">
        <v>1278</v>
      </c>
      <c r="D278" s="527"/>
      <c r="E278" s="527"/>
      <c r="F278" s="278"/>
      <c r="G278" s="278"/>
    </row>
    <row r="279" spans="1:7" s="256" customFormat="1" ht="17.25" customHeight="1">
      <c r="A279" s="273"/>
      <c r="B279" s="274"/>
      <c r="C279" s="532" t="s">
        <v>1279</v>
      </c>
      <c r="D279" s="533"/>
      <c r="E279" s="534"/>
      <c r="F279" s="281"/>
      <c r="G279" s="281"/>
    </row>
    <row r="280" spans="1:7" s="256" customFormat="1" ht="17.25" customHeight="1">
      <c r="A280" s="273">
        <v>1233</v>
      </c>
      <c r="B280" s="274"/>
      <c r="C280" s="532" t="s">
        <v>1280</v>
      </c>
      <c r="D280" s="533"/>
      <c r="E280" s="534"/>
      <c r="F280" s="281">
        <f>IF((F282+F284-F283-F285)&gt;0,F282+F284-F283-F285,0)</f>
        <v>0</v>
      </c>
      <c r="G280" s="281">
        <f>IF((G282+G284-G283-G285)&gt;0,G282+G284-G283-G285,0)</f>
        <v>0</v>
      </c>
    </row>
    <row r="281" spans="1:7" s="256" customFormat="1" ht="17.25" customHeight="1">
      <c r="A281" s="273">
        <v>1234</v>
      </c>
      <c r="B281" s="274"/>
      <c r="C281" s="532" t="s">
        <v>1281</v>
      </c>
      <c r="D281" s="533"/>
      <c r="E281" s="534"/>
      <c r="F281" s="281">
        <f>IF((F283+F285-F282-F284)&gt;0,F283+F285-F282-F284,0)</f>
        <v>0</v>
      </c>
      <c r="G281" s="281">
        <f>IF((G283+G285-G282-G284)&gt;0,G283+G285-G282-G284,0)</f>
        <v>0</v>
      </c>
    </row>
    <row r="282" spans="1:7" s="256" customFormat="1" ht="30.75" customHeight="1">
      <c r="A282" s="273">
        <v>1235</v>
      </c>
      <c r="B282" s="274">
        <v>330000</v>
      </c>
      <c r="C282" s="532" t="s">
        <v>1282</v>
      </c>
      <c r="D282" s="533"/>
      <c r="E282" s="534"/>
      <c r="F282" s="278"/>
      <c r="G282" s="278"/>
    </row>
    <row r="283" spans="1:7" s="256" customFormat="1" ht="17.25" customHeight="1">
      <c r="A283" s="273">
        <v>1236</v>
      </c>
      <c r="B283" s="274">
        <v>330000</v>
      </c>
      <c r="C283" s="532" t="s">
        <v>1283</v>
      </c>
      <c r="D283" s="533"/>
      <c r="E283" s="534"/>
      <c r="F283" s="278"/>
      <c r="G283" s="278"/>
    </row>
    <row r="284" spans="1:7" s="256" customFormat="1" ht="17.25" customHeight="1">
      <c r="A284" s="273">
        <v>1237</v>
      </c>
      <c r="B284" s="274">
        <v>340000</v>
      </c>
      <c r="C284" s="532" t="s">
        <v>1284</v>
      </c>
      <c r="D284" s="533"/>
      <c r="E284" s="534"/>
      <c r="F284" s="278"/>
      <c r="G284" s="278"/>
    </row>
    <row r="285" spans="1:7" s="256" customFormat="1" ht="17.25" customHeight="1">
      <c r="A285" s="273">
        <v>1238</v>
      </c>
      <c r="B285" s="274">
        <v>340000</v>
      </c>
      <c r="C285" s="532" t="s">
        <v>1285</v>
      </c>
      <c r="D285" s="533"/>
      <c r="E285" s="534"/>
      <c r="F285" s="278"/>
      <c r="G285" s="278"/>
    </row>
    <row r="286" spans="1:7" s="256" customFormat="1" ht="17.25" customHeight="1">
      <c r="A286" s="273">
        <v>1239</v>
      </c>
      <c r="B286" s="274"/>
      <c r="C286" s="527" t="s">
        <v>1286</v>
      </c>
      <c r="D286" s="527"/>
      <c r="E286" s="527"/>
      <c r="F286" s="281">
        <f>F108+F261</f>
        <v>31454</v>
      </c>
      <c r="G286" s="281">
        <f>G108+G261</f>
        <v>35182</v>
      </c>
    </row>
    <row r="287" spans="1:7" s="256" customFormat="1" ht="17.25" customHeight="1">
      <c r="A287" s="273">
        <v>1240</v>
      </c>
      <c r="B287" s="274">
        <v>352000</v>
      </c>
      <c r="C287" s="527" t="s">
        <v>1287</v>
      </c>
      <c r="D287" s="527"/>
      <c r="E287" s="527"/>
      <c r="F287" s="278">
        <v>704</v>
      </c>
      <c r="G287" s="278">
        <f>7825+1184</f>
        <v>9009</v>
      </c>
    </row>
    <row r="288" spans="3:7" ht="12.75">
      <c r="C288" s="237"/>
      <c r="D288" s="237"/>
      <c r="E288" s="237"/>
      <c r="F288" s="237"/>
      <c r="G288" s="237"/>
    </row>
    <row r="289" spans="3:7" ht="12.75">
      <c r="C289" s="237"/>
      <c r="D289" s="237"/>
      <c r="E289" s="237"/>
      <c r="F289" s="237"/>
      <c r="G289" s="237"/>
    </row>
    <row r="290" spans="1:7" ht="12.75">
      <c r="A290" s="282" t="s">
        <v>1288</v>
      </c>
      <c r="C290" s="283"/>
      <c r="D290" s="284" t="s">
        <v>1289</v>
      </c>
      <c r="E290" s="284"/>
      <c r="F290" s="540" t="s">
        <v>472</v>
      </c>
      <c r="G290" s="540"/>
    </row>
    <row r="291" spans="2:7" ht="12.75">
      <c r="B291" s="286"/>
      <c r="C291" s="287"/>
      <c r="D291" s="284" t="s">
        <v>1290</v>
      </c>
      <c r="E291" s="288"/>
      <c r="F291" s="237"/>
      <c r="G291" s="237"/>
    </row>
    <row r="292" spans="2:7" ht="12.75">
      <c r="B292" s="289"/>
      <c r="C292" s="237"/>
      <c r="D292" s="237"/>
      <c r="E292" s="237"/>
      <c r="F292" s="237"/>
      <c r="G292" s="237"/>
    </row>
    <row r="293" spans="3:7" ht="12.75">
      <c r="C293" s="237"/>
      <c r="D293" s="237"/>
      <c r="E293" s="237"/>
      <c r="F293" s="237"/>
      <c r="G293" s="237"/>
    </row>
    <row r="294" spans="3:7" ht="12.75">
      <c r="C294" s="237"/>
      <c r="D294" s="237"/>
      <c r="E294" s="237"/>
      <c r="F294" s="237"/>
      <c r="G294" s="23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387"/>
  <sheetViews>
    <sheetView showGridLines="0" showRowColHeaders="0" zoomScale="120" zoomScaleNormal="120" zoomScaleSheetLayoutView="130" zoomScalePageLayoutView="0" workbookViewId="0" topLeftCell="A367">
      <selection activeCell="D25" sqref="D25"/>
    </sheetView>
  </sheetViews>
  <sheetFormatPr defaultColWidth="9.140625" defaultRowHeight="12.75"/>
  <cols>
    <col min="1" max="1" width="6.28125" style="233" customWidth="1"/>
    <col min="2" max="2" width="6.00390625" style="231" customWidth="1"/>
    <col min="3" max="3" width="50.7109375" style="231" customWidth="1"/>
    <col min="4" max="5" width="18.00390625" style="231" customWidth="1"/>
    <col min="6" max="6" width="16.7109375" style="232" customWidth="1"/>
    <col min="7" max="16384" width="9.140625" style="232" customWidth="1"/>
  </cols>
  <sheetData>
    <row r="1" ht="12.75">
      <c r="A1" s="290"/>
    </row>
    <row r="2" ht="12.75">
      <c r="A2" s="290"/>
    </row>
    <row r="3" spans="1:5" ht="12.75">
      <c r="A3" s="290"/>
      <c r="E3" s="234" t="s">
        <v>1291</v>
      </c>
    </row>
    <row r="4" ht="12.75">
      <c r="A4" s="290"/>
    </row>
    <row r="5" ht="12.75">
      <c r="A5" s="290"/>
    </row>
    <row r="6" ht="12.75">
      <c r="A6" s="290"/>
    </row>
    <row r="7" spans="1:6" ht="33.75" customHeight="1">
      <c r="A7" s="235" t="s">
        <v>656</v>
      </c>
      <c r="B7" s="236"/>
      <c r="C7" s="237"/>
      <c r="D7" s="237"/>
      <c r="E7" s="237"/>
      <c r="F7" s="291"/>
    </row>
    <row r="8" spans="1:6" ht="18.75">
      <c r="A8" s="458" t="str">
        <f>NazKorisnika</f>
        <v>Специјална болница за интерне болести Врњачка Бања</v>
      </c>
      <c r="B8" s="236"/>
      <c r="C8" s="237"/>
      <c r="D8" s="237"/>
      <c r="E8" s="237"/>
      <c r="F8" s="291"/>
    </row>
    <row r="9" spans="1:6" ht="15.75">
      <c r="A9" s="238" t="str">
        <f>"Седиште:   "&amp;biop</f>
        <v>Седиште:   Врњачка Бања, 8.марта 12</v>
      </c>
      <c r="B9" s="230"/>
      <c r="C9" s="239"/>
      <c r="D9" s="456" t="str">
        <f>"Матични број:   "&amp;MatBroj</f>
        <v>Матични број:   17689134</v>
      </c>
      <c r="E9" s="239"/>
      <c r="F9" s="291"/>
    </row>
    <row r="10" spans="1:6" ht="15.75">
      <c r="A10" s="238" t="str">
        <f>"ПИБ:   "&amp;bip</f>
        <v>ПИБ:   105370087</v>
      </c>
      <c r="B10" s="230"/>
      <c r="C10" s="239"/>
      <c r="D10" s="457" t="str">
        <f>"Број подрачуна:  "&amp;BrojPodr</f>
        <v>Број подрачуна:  840-782661-30</v>
      </c>
      <c r="E10" s="239"/>
      <c r="F10" s="291"/>
    </row>
    <row r="11" spans="1:6" ht="15.75">
      <c r="A11" s="240" t="s">
        <v>657</v>
      </c>
      <c r="B11" s="236"/>
      <c r="C11" s="237"/>
      <c r="D11" s="237"/>
      <c r="E11" s="237"/>
      <c r="F11" s="291"/>
    </row>
    <row r="12" spans="1:6" ht="15.75">
      <c r="A12" s="241"/>
      <c r="B12" s="236"/>
      <c r="C12" s="237"/>
      <c r="D12" s="237"/>
      <c r="E12" s="237"/>
      <c r="F12" s="291"/>
    </row>
    <row r="13" spans="1:4" ht="15.75">
      <c r="A13" s="292"/>
      <c r="D13" s="293"/>
    </row>
    <row r="14" spans="1:5" ht="18.75">
      <c r="A14" s="515" t="s">
        <v>1292</v>
      </c>
      <c r="B14" s="515"/>
      <c r="C14" s="515"/>
      <c r="D14" s="515"/>
      <c r="E14" s="515"/>
    </row>
    <row r="15" spans="1:5" ht="12.75">
      <c r="A15" s="541" t="s">
        <v>1815</v>
      </c>
      <c r="B15" s="541"/>
      <c r="C15" s="541"/>
      <c r="D15" s="541"/>
      <c r="E15" s="541"/>
    </row>
    <row r="16" ht="15.75">
      <c r="A16" s="243"/>
    </row>
    <row r="17" spans="1:6" ht="12.75" customHeight="1">
      <c r="A17" s="294"/>
      <c r="B17" s="295"/>
      <c r="C17" s="295"/>
      <c r="D17" s="295"/>
      <c r="E17" s="246" t="s">
        <v>241</v>
      </c>
      <c r="F17" s="244"/>
    </row>
    <row r="18" spans="1:6" ht="12.75" customHeight="1">
      <c r="A18" s="517" t="s">
        <v>533</v>
      </c>
      <c r="B18" s="517" t="s">
        <v>534</v>
      </c>
      <c r="C18" s="517" t="s">
        <v>535</v>
      </c>
      <c r="D18" s="517" t="s">
        <v>1112</v>
      </c>
      <c r="E18" s="517"/>
      <c r="F18" s="244"/>
    </row>
    <row r="19" spans="1:6" ht="25.5" customHeight="1">
      <c r="A19" s="517"/>
      <c r="B19" s="517"/>
      <c r="C19" s="517"/>
      <c r="D19" s="247" t="s">
        <v>1113</v>
      </c>
      <c r="E19" s="247" t="s">
        <v>1114</v>
      </c>
      <c r="F19" s="245"/>
    </row>
    <row r="20" spans="1:5" ht="12.75">
      <c r="A20" s="247">
        <v>1</v>
      </c>
      <c r="B20" s="247">
        <v>2</v>
      </c>
      <c r="C20" s="247">
        <v>3</v>
      </c>
      <c r="D20" s="247">
        <v>4</v>
      </c>
      <c r="E20" s="247">
        <v>5</v>
      </c>
    </row>
    <row r="21" spans="1:5" s="256" customFormat="1" ht="24">
      <c r="A21" s="247">
        <v>2001</v>
      </c>
      <c r="B21" s="247"/>
      <c r="C21" s="268" t="s">
        <v>1293</v>
      </c>
      <c r="D21" s="296">
        <f>D22+D126</f>
        <v>95281</v>
      </c>
      <c r="E21" s="296">
        <f>E22+E126</f>
        <v>109232</v>
      </c>
    </row>
    <row r="22" spans="1:5" s="256" customFormat="1" ht="24">
      <c r="A22" s="247">
        <v>2002</v>
      </c>
      <c r="B22" s="247">
        <v>700000</v>
      </c>
      <c r="C22" s="268" t="s">
        <v>1294</v>
      </c>
      <c r="D22" s="296">
        <f>D23+D67+D77+D89+D114+D119+D123</f>
        <v>95281</v>
      </c>
      <c r="E22" s="296">
        <f>E23+E67+E77+E89+E114+E119+E123</f>
        <v>109232</v>
      </c>
    </row>
    <row r="23" spans="1:5" s="256" customFormat="1" ht="24">
      <c r="A23" s="247">
        <v>2003</v>
      </c>
      <c r="B23" s="247">
        <v>710000</v>
      </c>
      <c r="C23" s="268" t="s">
        <v>1295</v>
      </c>
      <c r="D23" s="296">
        <f>D24+D28+D30+D37+D43+D50+D53+D60</f>
        <v>0</v>
      </c>
      <c r="E23" s="296">
        <f>E24+E28+E30+E37+E43+E50+E53+E60</f>
        <v>0</v>
      </c>
    </row>
    <row r="24" spans="1:5" ht="24">
      <c r="A24" s="247">
        <v>2004</v>
      </c>
      <c r="B24" s="247">
        <v>711000</v>
      </c>
      <c r="C24" s="268" t="s">
        <v>1296</v>
      </c>
      <c r="D24" s="296">
        <f>SUM(D25:D27)</f>
        <v>0</v>
      </c>
      <c r="E24" s="296">
        <f>SUM(E25:E27)</f>
        <v>0</v>
      </c>
    </row>
    <row r="25" spans="1:5" ht="12.75">
      <c r="A25" s="257">
        <v>2005</v>
      </c>
      <c r="B25" s="257">
        <v>711100</v>
      </c>
      <c r="C25" s="270" t="s">
        <v>1297</v>
      </c>
      <c r="D25" s="297"/>
      <c r="E25" s="297"/>
    </row>
    <row r="26" spans="1:5" ht="24">
      <c r="A26" s="257">
        <v>2006</v>
      </c>
      <c r="B26" s="257">
        <v>711200</v>
      </c>
      <c r="C26" s="270" t="s">
        <v>443</v>
      </c>
      <c r="D26" s="297"/>
      <c r="E26" s="297"/>
    </row>
    <row r="27" spans="1:5" ht="24">
      <c r="A27" s="257">
        <v>2007</v>
      </c>
      <c r="B27" s="257">
        <v>711300</v>
      </c>
      <c r="C27" s="270" t="s">
        <v>650</v>
      </c>
      <c r="D27" s="297"/>
      <c r="E27" s="297"/>
    </row>
    <row r="28" spans="1:5" s="256" customFormat="1" ht="12.75">
      <c r="A28" s="247">
        <v>2008</v>
      </c>
      <c r="B28" s="247">
        <v>712000</v>
      </c>
      <c r="C28" s="268" t="s">
        <v>1298</v>
      </c>
      <c r="D28" s="296">
        <f>D29</f>
        <v>0</v>
      </c>
      <c r="E28" s="296">
        <f>E29</f>
        <v>0</v>
      </c>
    </row>
    <row r="29" spans="1:5" ht="12.75">
      <c r="A29" s="257">
        <v>2009</v>
      </c>
      <c r="B29" s="257">
        <v>712100</v>
      </c>
      <c r="C29" s="270" t="s">
        <v>39</v>
      </c>
      <c r="D29" s="297"/>
      <c r="E29" s="297"/>
    </row>
    <row r="30" spans="1:5" s="256" customFormat="1" ht="12.75">
      <c r="A30" s="247">
        <v>2010</v>
      </c>
      <c r="B30" s="247">
        <v>713000</v>
      </c>
      <c r="C30" s="268" t="s">
        <v>1299</v>
      </c>
      <c r="D30" s="296">
        <f>SUM(D31:D36)</f>
        <v>0</v>
      </c>
      <c r="E30" s="296">
        <f>SUM(E31:E36)</f>
        <v>0</v>
      </c>
    </row>
    <row r="31" spans="1:5" ht="12.75">
      <c r="A31" s="257">
        <v>2011</v>
      </c>
      <c r="B31" s="257">
        <v>713100</v>
      </c>
      <c r="C31" s="270" t="s">
        <v>659</v>
      </c>
      <c r="D31" s="297"/>
      <c r="E31" s="297"/>
    </row>
    <row r="32" spans="1:5" ht="12.75">
      <c r="A32" s="257">
        <v>2012</v>
      </c>
      <c r="B32" s="257">
        <v>713200</v>
      </c>
      <c r="C32" s="270" t="s">
        <v>660</v>
      </c>
      <c r="D32" s="297"/>
      <c r="E32" s="297"/>
    </row>
    <row r="33" spans="1:5" ht="12.75">
      <c r="A33" s="257">
        <v>2013</v>
      </c>
      <c r="B33" s="257">
        <v>713300</v>
      </c>
      <c r="C33" s="270" t="s">
        <v>661</v>
      </c>
      <c r="D33" s="297"/>
      <c r="E33" s="297"/>
    </row>
    <row r="34" spans="1:5" ht="12.75">
      <c r="A34" s="257">
        <v>2014</v>
      </c>
      <c r="B34" s="257">
        <v>713400</v>
      </c>
      <c r="C34" s="270" t="s">
        <v>662</v>
      </c>
      <c r="D34" s="297"/>
      <c r="E34" s="297"/>
    </row>
    <row r="35" spans="1:5" ht="12.75">
      <c r="A35" s="257">
        <v>2015</v>
      </c>
      <c r="B35" s="257">
        <v>713500</v>
      </c>
      <c r="C35" s="270" t="s">
        <v>444</v>
      </c>
      <c r="D35" s="297"/>
      <c r="E35" s="297"/>
    </row>
    <row r="36" spans="1:5" ht="12.75">
      <c r="A36" s="257">
        <v>2016</v>
      </c>
      <c r="B36" s="257">
        <v>713600</v>
      </c>
      <c r="C36" s="270" t="s">
        <v>445</v>
      </c>
      <c r="D36" s="297"/>
      <c r="E36" s="297"/>
    </row>
    <row r="37" spans="1:5" s="256" customFormat="1" ht="12.75">
      <c r="A37" s="247">
        <v>2017</v>
      </c>
      <c r="B37" s="247">
        <v>714000</v>
      </c>
      <c r="C37" s="268" t="s">
        <v>1300</v>
      </c>
      <c r="D37" s="296">
        <f>SUM(D38:D42)</f>
        <v>0</v>
      </c>
      <c r="E37" s="296">
        <f>SUM(E38:E42)</f>
        <v>0</v>
      </c>
    </row>
    <row r="38" spans="1:5" ht="12.75">
      <c r="A38" s="257">
        <v>2018</v>
      </c>
      <c r="B38" s="257">
        <v>714100</v>
      </c>
      <c r="C38" s="270" t="s">
        <v>498</v>
      </c>
      <c r="D38" s="297"/>
      <c r="E38" s="297"/>
    </row>
    <row r="39" spans="1:5" ht="12.75">
      <c r="A39" s="257">
        <v>2019</v>
      </c>
      <c r="B39" s="257">
        <v>714300</v>
      </c>
      <c r="C39" s="270" t="s">
        <v>499</v>
      </c>
      <c r="D39" s="297"/>
      <c r="E39" s="297"/>
    </row>
    <row r="40" spans="1:5" ht="12.75">
      <c r="A40" s="257">
        <v>2020</v>
      </c>
      <c r="B40" s="257">
        <v>714400</v>
      </c>
      <c r="C40" s="270" t="s">
        <v>500</v>
      </c>
      <c r="D40" s="297"/>
      <c r="E40" s="297"/>
    </row>
    <row r="41" spans="1:5" ht="24">
      <c r="A41" s="257">
        <v>2021</v>
      </c>
      <c r="B41" s="257">
        <v>714500</v>
      </c>
      <c r="C41" s="270" t="s">
        <v>192</v>
      </c>
      <c r="D41" s="297"/>
      <c r="E41" s="297"/>
    </row>
    <row r="42" spans="1:5" ht="12.75">
      <c r="A42" s="257">
        <v>2022</v>
      </c>
      <c r="B42" s="257">
        <v>714600</v>
      </c>
      <c r="C42" s="270" t="s">
        <v>501</v>
      </c>
      <c r="D42" s="297"/>
      <c r="E42" s="297"/>
    </row>
    <row r="43" spans="1:5" s="256" customFormat="1" ht="24">
      <c r="A43" s="247">
        <v>2023</v>
      </c>
      <c r="B43" s="247">
        <v>715000</v>
      </c>
      <c r="C43" s="268" t="s">
        <v>1301</v>
      </c>
      <c r="D43" s="296">
        <f>SUM(D44:D49)</f>
        <v>0</v>
      </c>
      <c r="E43" s="296">
        <f>SUM(E44:E49)</f>
        <v>0</v>
      </c>
    </row>
    <row r="44" spans="1:5" ht="12.75">
      <c r="A44" s="257">
        <v>2024</v>
      </c>
      <c r="B44" s="257">
        <v>715100</v>
      </c>
      <c r="C44" s="270" t="s">
        <v>502</v>
      </c>
      <c r="D44" s="297"/>
      <c r="E44" s="297"/>
    </row>
    <row r="45" spans="1:5" ht="12.75">
      <c r="A45" s="257">
        <v>2025</v>
      </c>
      <c r="B45" s="257">
        <v>715200</v>
      </c>
      <c r="C45" s="270" t="s">
        <v>503</v>
      </c>
      <c r="D45" s="297"/>
      <c r="E45" s="297"/>
    </row>
    <row r="46" spans="1:5" ht="12.75">
      <c r="A46" s="257">
        <v>2026</v>
      </c>
      <c r="B46" s="257">
        <v>715300</v>
      </c>
      <c r="C46" s="270" t="s">
        <v>504</v>
      </c>
      <c r="D46" s="297"/>
      <c r="E46" s="297"/>
    </row>
    <row r="47" spans="1:5" ht="24">
      <c r="A47" s="257">
        <v>2027</v>
      </c>
      <c r="B47" s="257">
        <v>715400</v>
      </c>
      <c r="C47" s="270" t="s">
        <v>505</v>
      </c>
      <c r="D47" s="297"/>
      <c r="E47" s="297"/>
    </row>
    <row r="48" spans="1:5" ht="12.75">
      <c r="A48" s="257">
        <v>2028</v>
      </c>
      <c r="B48" s="257">
        <v>715500</v>
      </c>
      <c r="C48" s="270" t="s">
        <v>506</v>
      </c>
      <c r="D48" s="297"/>
      <c r="E48" s="297"/>
    </row>
    <row r="49" spans="1:5" ht="12.75">
      <c r="A49" s="257">
        <v>2029</v>
      </c>
      <c r="B49" s="257">
        <v>715600</v>
      </c>
      <c r="C49" s="270" t="s">
        <v>507</v>
      </c>
      <c r="D49" s="297"/>
      <c r="E49" s="297"/>
    </row>
    <row r="50" spans="1:5" s="256" customFormat="1" ht="12.75">
      <c r="A50" s="247">
        <v>2030</v>
      </c>
      <c r="B50" s="247">
        <v>716000</v>
      </c>
      <c r="C50" s="268" t="s">
        <v>1302</v>
      </c>
      <c r="D50" s="296">
        <f>D51+D52</f>
        <v>0</v>
      </c>
      <c r="E50" s="296">
        <f>E51+E52</f>
        <v>0</v>
      </c>
    </row>
    <row r="51" spans="1:5" ht="24">
      <c r="A51" s="257">
        <v>2031</v>
      </c>
      <c r="B51" s="257">
        <v>716100</v>
      </c>
      <c r="C51" s="270" t="s">
        <v>371</v>
      </c>
      <c r="D51" s="297"/>
      <c r="E51" s="297"/>
    </row>
    <row r="52" spans="1:5" ht="24">
      <c r="A52" s="257">
        <v>2032</v>
      </c>
      <c r="B52" s="257">
        <v>716200</v>
      </c>
      <c r="C52" s="270" t="s">
        <v>372</v>
      </c>
      <c r="D52" s="297"/>
      <c r="E52" s="297"/>
    </row>
    <row r="53" spans="1:5" s="256" customFormat="1" ht="12.75">
      <c r="A53" s="247">
        <v>2033</v>
      </c>
      <c r="B53" s="247">
        <v>717000</v>
      </c>
      <c r="C53" s="279" t="s">
        <v>1303</v>
      </c>
      <c r="D53" s="296">
        <f>SUM(D54:D59)</f>
        <v>0</v>
      </c>
      <c r="E53" s="296">
        <f>SUM(E54:E59)</f>
        <v>0</v>
      </c>
    </row>
    <row r="54" spans="1:5" ht="12.75">
      <c r="A54" s="257">
        <v>2034</v>
      </c>
      <c r="B54" s="257">
        <v>717100</v>
      </c>
      <c r="C54" s="270" t="s">
        <v>374</v>
      </c>
      <c r="D54" s="297"/>
      <c r="E54" s="297"/>
    </row>
    <row r="55" spans="1:5" ht="12.75">
      <c r="A55" s="257">
        <v>2035</v>
      </c>
      <c r="B55" s="257">
        <v>717200</v>
      </c>
      <c r="C55" s="270" t="s">
        <v>375</v>
      </c>
      <c r="D55" s="297"/>
      <c r="E55" s="297"/>
    </row>
    <row r="56" spans="1:5" ht="12.75">
      <c r="A56" s="257">
        <v>2036</v>
      </c>
      <c r="B56" s="257">
        <v>717300</v>
      </c>
      <c r="C56" s="270" t="s">
        <v>110</v>
      </c>
      <c r="D56" s="297"/>
      <c r="E56" s="297"/>
    </row>
    <row r="57" spans="1:5" ht="12.75">
      <c r="A57" s="257">
        <v>2037</v>
      </c>
      <c r="B57" s="257">
        <v>717400</v>
      </c>
      <c r="C57" s="270" t="s">
        <v>111</v>
      </c>
      <c r="D57" s="297"/>
      <c r="E57" s="297"/>
    </row>
    <row r="58" spans="1:5" ht="12.75">
      <c r="A58" s="257">
        <v>2038</v>
      </c>
      <c r="B58" s="257">
        <v>717500</v>
      </c>
      <c r="C58" s="270" t="s">
        <v>112</v>
      </c>
      <c r="D58" s="297"/>
      <c r="E58" s="297"/>
    </row>
    <row r="59" spans="1:5" ht="12.75">
      <c r="A59" s="257">
        <v>2039</v>
      </c>
      <c r="B59" s="257">
        <v>717600</v>
      </c>
      <c r="C59" s="270" t="s">
        <v>113</v>
      </c>
      <c r="D59" s="297"/>
      <c r="E59" s="297"/>
    </row>
    <row r="60" spans="1:5" s="256" customFormat="1" ht="36">
      <c r="A60" s="273">
        <v>2040</v>
      </c>
      <c r="B60" s="247">
        <v>719000</v>
      </c>
      <c r="C60" s="268" t="s">
        <v>1304</v>
      </c>
      <c r="D60" s="296">
        <f>SUM(D61:D66)</f>
        <v>0</v>
      </c>
      <c r="E60" s="296">
        <f>SUM(E61:E66)</f>
        <v>0</v>
      </c>
    </row>
    <row r="61" spans="1:5" ht="24">
      <c r="A61" s="257">
        <v>2041</v>
      </c>
      <c r="B61" s="257">
        <v>719100</v>
      </c>
      <c r="C61" s="270" t="s">
        <v>181</v>
      </c>
      <c r="D61" s="297"/>
      <c r="E61" s="297"/>
    </row>
    <row r="62" spans="1:5" ht="24">
      <c r="A62" s="257">
        <v>2042</v>
      </c>
      <c r="B62" s="257">
        <v>719200</v>
      </c>
      <c r="C62" s="270" t="s">
        <v>182</v>
      </c>
      <c r="D62" s="297"/>
      <c r="E62" s="297"/>
    </row>
    <row r="63" spans="1:5" ht="24">
      <c r="A63" s="257">
        <v>2043</v>
      </c>
      <c r="B63" s="257">
        <v>719300</v>
      </c>
      <c r="C63" s="270" t="s">
        <v>508</v>
      </c>
      <c r="D63" s="297"/>
      <c r="E63" s="297"/>
    </row>
    <row r="64" spans="1:5" ht="12.75">
      <c r="A64" s="257">
        <v>2044</v>
      </c>
      <c r="B64" s="257">
        <v>719400</v>
      </c>
      <c r="C64" s="270" t="s">
        <v>509</v>
      </c>
      <c r="D64" s="297"/>
      <c r="E64" s="297"/>
    </row>
    <row r="65" spans="1:5" ht="12.75">
      <c r="A65" s="257">
        <v>2045</v>
      </c>
      <c r="B65" s="257">
        <v>719500</v>
      </c>
      <c r="C65" s="270" t="s">
        <v>510</v>
      </c>
      <c r="D65" s="297"/>
      <c r="E65" s="297"/>
    </row>
    <row r="66" spans="1:5" ht="12.75">
      <c r="A66" s="257">
        <v>2046</v>
      </c>
      <c r="B66" s="257">
        <v>719600</v>
      </c>
      <c r="C66" s="270" t="s">
        <v>196</v>
      </c>
      <c r="D66" s="297"/>
      <c r="E66" s="297"/>
    </row>
    <row r="67" spans="1:5" s="256" customFormat="1" ht="12.75">
      <c r="A67" s="273">
        <v>2047</v>
      </c>
      <c r="B67" s="247">
        <v>720000</v>
      </c>
      <c r="C67" s="268" t="s">
        <v>1305</v>
      </c>
      <c r="D67" s="296">
        <f>D68+D73</f>
        <v>0</v>
      </c>
      <c r="E67" s="296">
        <f>E68+E73</f>
        <v>0</v>
      </c>
    </row>
    <row r="68" spans="1:5" s="256" customFormat="1" ht="24">
      <c r="A68" s="273">
        <v>2048</v>
      </c>
      <c r="B68" s="247">
        <v>721000</v>
      </c>
      <c r="C68" s="268" t="s">
        <v>1306</v>
      </c>
      <c r="D68" s="296">
        <f>SUM(D69:D72)</f>
        <v>0</v>
      </c>
      <c r="E68" s="296">
        <f>SUM(E69:E72)</f>
        <v>0</v>
      </c>
    </row>
    <row r="69" spans="1:5" ht="12.75">
      <c r="A69" s="257">
        <v>2049</v>
      </c>
      <c r="B69" s="257">
        <v>721100</v>
      </c>
      <c r="C69" s="270" t="s">
        <v>197</v>
      </c>
      <c r="D69" s="297"/>
      <c r="E69" s="297"/>
    </row>
    <row r="70" spans="1:5" ht="12.75">
      <c r="A70" s="257">
        <v>2050</v>
      </c>
      <c r="B70" s="257">
        <v>721200</v>
      </c>
      <c r="C70" s="270" t="s">
        <v>1307</v>
      </c>
      <c r="D70" s="297"/>
      <c r="E70" s="297"/>
    </row>
    <row r="71" spans="1:5" ht="24">
      <c r="A71" s="257">
        <v>2051</v>
      </c>
      <c r="B71" s="257">
        <v>721300</v>
      </c>
      <c r="C71" s="270" t="s">
        <v>685</v>
      </c>
      <c r="D71" s="297"/>
      <c r="E71" s="297"/>
    </row>
    <row r="72" spans="1:5" ht="12.75">
      <c r="A72" s="257">
        <v>2052</v>
      </c>
      <c r="B72" s="257">
        <v>721400</v>
      </c>
      <c r="C72" s="270" t="s">
        <v>686</v>
      </c>
      <c r="D72" s="297"/>
      <c r="E72" s="297"/>
    </row>
    <row r="73" spans="1:5" s="256" customFormat="1" ht="12.75">
      <c r="A73" s="273">
        <v>2053</v>
      </c>
      <c r="B73" s="247">
        <v>722000</v>
      </c>
      <c r="C73" s="268" t="s">
        <v>1308</v>
      </c>
      <c r="D73" s="296">
        <f>SUM(D74:D76)</f>
        <v>0</v>
      </c>
      <c r="E73" s="296">
        <f>SUM(E74:E76)</f>
        <v>0</v>
      </c>
    </row>
    <row r="74" spans="1:5" ht="12.75">
      <c r="A74" s="257">
        <v>2054</v>
      </c>
      <c r="B74" s="257">
        <v>722100</v>
      </c>
      <c r="C74" s="270" t="s">
        <v>687</v>
      </c>
      <c r="D74" s="297"/>
      <c r="E74" s="297"/>
    </row>
    <row r="75" spans="1:5" ht="12.75">
      <c r="A75" s="257">
        <v>2055</v>
      </c>
      <c r="B75" s="257">
        <v>722200</v>
      </c>
      <c r="C75" s="270" t="s">
        <v>1309</v>
      </c>
      <c r="D75" s="297"/>
      <c r="E75" s="297"/>
    </row>
    <row r="76" spans="1:5" ht="12.75">
      <c r="A76" s="257">
        <v>2056</v>
      </c>
      <c r="B76" s="257">
        <v>722300</v>
      </c>
      <c r="C76" s="270" t="s">
        <v>1</v>
      </c>
      <c r="D76" s="297"/>
      <c r="E76" s="297"/>
    </row>
    <row r="77" spans="1:5" s="256" customFormat="1" ht="12.75">
      <c r="A77" s="273">
        <v>2057</v>
      </c>
      <c r="B77" s="247">
        <v>730000</v>
      </c>
      <c r="C77" s="268" t="s">
        <v>1310</v>
      </c>
      <c r="D77" s="296">
        <f>D78+D81+D86</f>
        <v>0</v>
      </c>
      <c r="E77" s="296">
        <f>E78+E81+E86</f>
        <v>0</v>
      </c>
    </row>
    <row r="78" spans="1:5" s="256" customFormat="1" ht="12.75">
      <c r="A78" s="273">
        <v>2058</v>
      </c>
      <c r="B78" s="247">
        <v>731000</v>
      </c>
      <c r="C78" s="268" t="s">
        <v>1311</v>
      </c>
      <c r="D78" s="296">
        <f>D79+D80</f>
        <v>0</v>
      </c>
      <c r="E78" s="296">
        <f>E79+E80</f>
        <v>0</v>
      </c>
    </row>
    <row r="79" spans="1:5" ht="12.75">
      <c r="A79" s="257">
        <v>2059</v>
      </c>
      <c r="B79" s="257">
        <v>731100</v>
      </c>
      <c r="C79" s="270" t="s">
        <v>2</v>
      </c>
      <c r="D79" s="297"/>
      <c r="E79" s="297"/>
    </row>
    <row r="80" spans="1:5" ht="12.75">
      <c r="A80" s="257">
        <v>2060</v>
      </c>
      <c r="B80" s="257">
        <v>731200</v>
      </c>
      <c r="C80" s="270" t="s">
        <v>3</v>
      </c>
      <c r="D80" s="297"/>
      <c r="E80" s="297"/>
    </row>
    <row r="81" spans="1:5" s="256" customFormat="1" ht="24">
      <c r="A81" s="273">
        <v>2061</v>
      </c>
      <c r="B81" s="273">
        <v>732000</v>
      </c>
      <c r="C81" s="279" t="s">
        <v>1312</v>
      </c>
      <c r="D81" s="296">
        <f>D82+D83+D84+D85</f>
        <v>0</v>
      </c>
      <c r="E81" s="296">
        <f>E82+E83+E84+E85</f>
        <v>0</v>
      </c>
    </row>
    <row r="82" spans="1:5" ht="12.75">
      <c r="A82" s="257">
        <v>2062</v>
      </c>
      <c r="B82" s="257">
        <v>732100</v>
      </c>
      <c r="C82" s="270" t="s">
        <v>4</v>
      </c>
      <c r="D82" s="297"/>
      <c r="E82" s="297"/>
    </row>
    <row r="83" spans="1:5" ht="12.75">
      <c r="A83" s="275">
        <v>2063</v>
      </c>
      <c r="B83" s="275">
        <v>732200</v>
      </c>
      <c r="C83" s="298" t="s">
        <v>428</v>
      </c>
      <c r="D83" s="299"/>
      <c r="E83" s="299"/>
    </row>
    <row r="84" spans="1:5" ht="12.75">
      <c r="A84" s="275">
        <v>2064</v>
      </c>
      <c r="B84" s="275">
        <v>732300</v>
      </c>
      <c r="C84" s="298" t="s">
        <v>748</v>
      </c>
      <c r="D84" s="299"/>
      <c r="E84" s="299"/>
    </row>
    <row r="85" spans="1:5" ht="12.75">
      <c r="A85" s="275">
        <v>2065</v>
      </c>
      <c r="B85" s="275">
        <v>732400</v>
      </c>
      <c r="C85" s="298" t="s">
        <v>749</v>
      </c>
      <c r="D85" s="299"/>
      <c r="E85" s="299"/>
    </row>
    <row r="86" spans="1:5" s="256" customFormat="1" ht="12.75">
      <c r="A86" s="273">
        <v>2066</v>
      </c>
      <c r="B86" s="247">
        <v>733000</v>
      </c>
      <c r="C86" s="268" t="s">
        <v>1313</v>
      </c>
      <c r="D86" s="296">
        <f>D87+D88</f>
        <v>0</v>
      </c>
      <c r="E86" s="296">
        <f>E87+E88</f>
        <v>0</v>
      </c>
    </row>
    <row r="87" spans="1:5" ht="12.75">
      <c r="A87" s="275">
        <v>2067</v>
      </c>
      <c r="B87" s="257">
        <v>733100</v>
      </c>
      <c r="C87" s="270" t="s">
        <v>429</v>
      </c>
      <c r="D87" s="297"/>
      <c r="E87" s="297"/>
    </row>
    <row r="88" spans="1:5" ht="12.75">
      <c r="A88" s="257">
        <v>2068</v>
      </c>
      <c r="B88" s="257">
        <v>733200</v>
      </c>
      <c r="C88" s="270" t="s">
        <v>430</v>
      </c>
      <c r="D88" s="297"/>
      <c r="E88" s="297"/>
    </row>
    <row r="89" spans="1:5" s="256" customFormat="1" ht="12.75">
      <c r="A89" s="273">
        <v>2069</v>
      </c>
      <c r="B89" s="247">
        <v>740000</v>
      </c>
      <c r="C89" s="268" t="s">
        <v>1314</v>
      </c>
      <c r="D89" s="296">
        <f>D90+D97+D102+D109+D112</f>
        <v>5644</v>
      </c>
      <c r="E89" s="296">
        <f>E90+E97+E102+E109+E112</f>
        <v>2769</v>
      </c>
    </row>
    <row r="90" spans="1:5" s="256" customFormat="1" ht="12.75">
      <c r="A90" s="273">
        <v>2070</v>
      </c>
      <c r="B90" s="247">
        <v>741000</v>
      </c>
      <c r="C90" s="268" t="s">
        <v>1315</v>
      </c>
      <c r="D90" s="296">
        <f>SUM(D91:D96)</f>
        <v>0</v>
      </c>
      <c r="E90" s="296">
        <f>SUM(E91:E96)</f>
        <v>0</v>
      </c>
    </row>
    <row r="91" spans="1:5" ht="12.75">
      <c r="A91" s="275">
        <v>2071</v>
      </c>
      <c r="B91" s="257">
        <v>741100</v>
      </c>
      <c r="C91" s="270" t="s">
        <v>431</v>
      </c>
      <c r="D91" s="297"/>
      <c r="E91" s="297"/>
    </row>
    <row r="92" spans="1:5" ht="12.75">
      <c r="A92" s="257">
        <v>2072</v>
      </c>
      <c r="B92" s="257">
        <v>741200</v>
      </c>
      <c r="C92" s="270" t="s">
        <v>432</v>
      </c>
      <c r="D92" s="297"/>
      <c r="E92" s="297"/>
    </row>
    <row r="93" spans="1:5" ht="12.75">
      <c r="A93" s="275">
        <v>2073</v>
      </c>
      <c r="B93" s="257">
        <v>741300</v>
      </c>
      <c r="C93" s="270" t="s">
        <v>433</v>
      </c>
      <c r="D93" s="297"/>
      <c r="E93" s="297"/>
    </row>
    <row r="94" spans="1:5" ht="12.75">
      <c r="A94" s="257">
        <v>2074</v>
      </c>
      <c r="B94" s="257">
        <v>741400</v>
      </c>
      <c r="C94" s="270" t="s">
        <v>434</v>
      </c>
      <c r="D94" s="297"/>
      <c r="E94" s="297"/>
    </row>
    <row r="95" spans="1:5" ht="12.75">
      <c r="A95" s="275">
        <v>2075</v>
      </c>
      <c r="B95" s="257">
        <v>741500</v>
      </c>
      <c r="C95" s="270" t="s">
        <v>435</v>
      </c>
      <c r="D95" s="297"/>
      <c r="E95" s="297"/>
    </row>
    <row r="96" spans="1:5" ht="12.75">
      <c r="A96" s="257">
        <v>2076</v>
      </c>
      <c r="B96" s="257">
        <v>741600</v>
      </c>
      <c r="C96" s="270" t="s">
        <v>120</v>
      </c>
      <c r="D96" s="297"/>
      <c r="E96" s="297"/>
    </row>
    <row r="97" spans="1:5" s="256" customFormat="1" ht="24">
      <c r="A97" s="273">
        <v>2077</v>
      </c>
      <c r="B97" s="247">
        <v>742000</v>
      </c>
      <c r="C97" s="268" t="s">
        <v>1316</v>
      </c>
      <c r="D97" s="296">
        <f>SUM(D98:D101)</f>
        <v>474</v>
      </c>
      <c r="E97" s="296">
        <f>SUM(E98:E101)</f>
        <v>756</v>
      </c>
    </row>
    <row r="98" spans="1:5" ht="24">
      <c r="A98" s="257">
        <v>2078</v>
      </c>
      <c r="B98" s="257">
        <v>742100</v>
      </c>
      <c r="C98" s="270" t="s">
        <v>436</v>
      </c>
      <c r="D98" s="297">
        <v>474</v>
      </c>
      <c r="E98" s="297">
        <f>560+196</f>
        <v>756</v>
      </c>
    </row>
    <row r="99" spans="1:5" ht="12.75">
      <c r="A99" s="275">
        <v>2079</v>
      </c>
      <c r="B99" s="257">
        <v>742200</v>
      </c>
      <c r="C99" s="270" t="s">
        <v>121</v>
      </c>
      <c r="D99" s="297"/>
      <c r="E99" s="297"/>
    </row>
    <row r="100" spans="1:5" ht="24">
      <c r="A100" s="257">
        <v>2080</v>
      </c>
      <c r="B100" s="257">
        <v>742300</v>
      </c>
      <c r="C100" s="270" t="s">
        <v>369</v>
      </c>
      <c r="D100" s="297"/>
      <c r="E100" s="297"/>
    </row>
    <row r="101" spans="1:5" ht="12.75">
      <c r="A101" s="275">
        <v>2081</v>
      </c>
      <c r="B101" s="257">
        <v>742400</v>
      </c>
      <c r="C101" s="270" t="s">
        <v>370</v>
      </c>
      <c r="D101" s="297"/>
      <c r="E101" s="297"/>
    </row>
    <row r="102" spans="1:5" s="256" customFormat="1" ht="24">
      <c r="A102" s="273">
        <v>2082</v>
      </c>
      <c r="B102" s="247">
        <v>743000</v>
      </c>
      <c r="C102" s="268" t="s">
        <v>1317</v>
      </c>
      <c r="D102" s="296">
        <f>SUM(D103:D108)</f>
        <v>0</v>
      </c>
      <c r="E102" s="296">
        <f>SUM(E103:E108)</f>
        <v>0</v>
      </c>
    </row>
    <row r="103" spans="1:5" ht="12.75">
      <c r="A103" s="275">
        <v>2083</v>
      </c>
      <c r="B103" s="257">
        <v>743100</v>
      </c>
      <c r="C103" s="270" t="s">
        <v>1318</v>
      </c>
      <c r="D103" s="297"/>
      <c r="E103" s="297"/>
    </row>
    <row r="104" spans="1:5" ht="12.75">
      <c r="A104" s="257">
        <v>2084</v>
      </c>
      <c r="B104" s="257">
        <v>743200</v>
      </c>
      <c r="C104" s="270" t="s">
        <v>450</v>
      </c>
      <c r="D104" s="297"/>
      <c r="E104" s="297"/>
    </row>
    <row r="105" spans="1:5" ht="12.75">
      <c r="A105" s="275">
        <v>2085</v>
      </c>
      <c r="B105" s="257">
        <v>743300</v>
      </c>
      <c r="C105" s="270" t="s">
        <v>451</v>
      </c>
      <c r="D105" s="297"/>
      <c r="E105" s="297"/>
    </row>
    <row r="106" spans="1:5" ht="12.75">
      <c r="A106" s="257">
        <v>2086</v>
      </c>
      <c r="B106" s="257">
        <v>743400</v>
      </c>
      <c r="C106" s="270" t="s">
        <v>452</v>
      </c>
      <c r="D106" s="297"/>
      <c r="E106" s="297"/>
    </row>
    <row r="107" spans="1:5" ht="12.75">
      <c r="A107" s="275">
        <v>2087</v>
      </c>
      <c r="B107" s="257">
        <v>743500</v>
      </c>
      <c r="C107" s="270" t="s">
        <v>453</v>
      </c>
      <c r="D107" s="297"/>
      <c r="E107" s="297"/>
    </row>
    <row r="108" spans="1:5" ht="24">
      <c r="A108" s="257">
        <v>2088</v>
      </c>
      <c r="B108" s="257">
        <v>743900</v>
      </c>
      <c r="C108" s="270" t="s">
        <v>454</v>
      </c>
      <c r="D108" s="297"/>
      <c r="E108" s="297"/>
    </row>
    <row r="109" spans="1:5" s="256" customFormat="1" ht="24">
      <c r="A109" s="273">
        <v>2089</v>
      </c>
      <c r="B109" s="247">
        <v>744000</v>
      </c>
      <c r="C109" s="268" t="s">
        <v>1319</v>
      </c>
      <c r="D109" s="296">
        <f>D110+D111</f>
        <v>0</v>
      </c>
      <c r="E109" s="296">
        <f>E110+E111</f>
        <v>0</v>
      </c>
    </row>
    <row r="110" spans="1:5" ht="12.75">
      <c r="A110" s="257">
        <v>2090</v>
      </c>
      <c r="B110" s="257">
        <v>744100</v>
      </c>
      <c r="C110" s="270" t="s">
        <v>5</v>
      </c>
      <c r="D110" s="297"/>
      <c r="E110" s="297"/>
    </row>
    <row r="111" spans="1:5" ht="12.75">
      <c r="A111" s="275">
        <v>2091</v>
      </c>
      <c r="B111" s="257">
        <v>744200</v>
      </c>
      <c r="C111" s="270" t="s">
        <v>6</v>
      </c>
      <c r="D111" s="297"/>
      <c r="E111" s="297"/>
    </row>
    <row r="112" spans="1:5" s="256" customFormat="1" ht="12.75">
      <c r="A112" s="273">
        <v>2092</v>
      </c>
      <c r="B112" s="247">
        <v>745000</v>
      </c>
      <c r="C112" s="268" t="s">
        <v>1320</v>
      </c>
      <c r="D112" s="296">
        <f>D113</f>
        <v>5170</v>
      </c>
      <c r="E112" s="296">
        <f>E113</f>
        <v>2013</v>
      </c>
    </row>
    <row r="113" spans="1:5" ht="12.75">
      <c r="A113" s="275">
        <v>2093</v>
      </c>
      <c r="B113" s="257">
        <v>745100</v>
      </c>
      <c r="C113" s="270" t="s">
        <v>7</v>
      </c>
      <c r="D113" s="297">
        <v>5170</v>
      </c>
      <c r="E113" s="297">
        <f>172+1813+28</f>
        <v>2013</v>
      </c>
    </row>
    <row r="114" spans="1:5" s="256" customFormat="1" ht="24">
      <c r="A114" s="273">
        <v>2094</v>
      </c>
      <c r="B114" s="247">
        <v>770000</v>
      </c>
      <c r="C114" s="268" t="s">
        <v>1321</v>
      </c>
      <c r="D114" s="296">
        <f>D115+D117</f>
        <v>0</v>
      </c>
      <c r="E114" s="296">
        <f>E115+E117</f>
        <v>0</v>
      </c>
    </row>
    <row r="115" spans="1:5" s="256" customFormat="1" ht="24">
      <c r="A115" s="273">
        <v>2095</v>
      </c>
      <c r="B115" s="247">
        <v>771000</v>
      </c>
      <c r="C115" s="268" t="s">
        <v>1322</v>
      </c>
      <c r="D115" s="296">
        <f>D116</f>
        <v>0</v>
      </c>
      <c r="E115" s="296">
        <f>E116</f>
        <v>0</v>
      </c>
    </row>
    <row r="116" spans="1:5" ht="12.75">
      <c r="A116" s="257">
        <v>2096</v>
      </c>
      <c r="B116" s="257">
        <v>771100</v>
      </c>
      <c r="C116" s="270" t="s">
        <v>654</v>
      </c>
      <c r="D116" s="297"/>
      <c r="E116" s="297"/>
    </row>
    <row r="117" spans="1:5" s="256" customFormat="1" ht="24">
      <c r="A117" s="273">
        <v>2097</v>
      </c>
      <c r="B117" s="247">
        <v>772000</v>
      </c>
      <c r="C117" s="268" t="s">
        <v>1323</v>
      </c>
      <c r="D117" s="296">
        <f>D118</f>
        <v>0</v>
      </c>
      <c r="E117" s="296">
        <f>E118</f>
        <v>0</v>
      </c>
    </row>
    <row r="118" spans="1:5" ht="24">
      <c r="A118" s="257">
        <v>2098</v>
      </c>
      <c r="B118" s="257">
        <v>772100</v>
      </c>
      <c r="C118" s="270" t="s">
        <v>655</v>
      </c>
      <c r="D118" s="297"/>
      <c r="E118" s="297"/>
    </row>
    <row r="119" spans="1:5" s="256" customFormat="1" ht="24">
      <c r="A119" s="273">
        <v>2099</v>
      </c>
      <c r="B119" s="247">
        <v>780000</v>
      </c>
      <c r="C119" s="268" t="s">
        <v>1324</v>
      </c>
      <c r="D119" s="296">
        <f>D120</f>
        <v>89637</v>
      </c>
      <c r="E119" s="296">
        <f>E120</f>
        <v>101324</v>
      </c>
    </row>
    <row r="120" spans="1:5" s="256" customFormat="1" ht="24">
      <c r="A120" s="273">
        <v>2100</v>
      </c>
      <c r="B120" s="247">
        <v>781000</v>
      </c>
      <c r="C120" s="268" t="s">
        <v>1325</v>
      </c>
      <c r="D120" s="296">
        <f>D121+D122</f>
        <v>89637</v>
      </c>
      <c r="E120" s="296">
        <f>E121+E122</f>
        <v>101324</v>
      </c>
    </row>
    <row r="121" spans="1:5" ht="12.75">
      <c r="A121" s="275">
        <v>2101</v>
      </c>
      <c r="B121" s="257">
        <v>781100</v>
      </c>
      <c r="C121" s="270" t="s">
        <v>456</v>
      </c>
      <c r="D121" s="297">
        <v>89637</v>
      </c>
      <c r="E121" s="297">
        <f>101136+188</f>
        <v>101324</v>
      </c>
    </row>
    <row r="122" spans="1:5" ht="12.75">
      <c r="A122" s="257">
        <v>2102</v>
      </c>
      <c r="B122" s="257">
        <v>781300</v>
      </c>
      <c r="C122" s="270" t="s">
        <v>486</v>
      </c>
      <c r="D122" s="297"/>
      <c r="E122" s="297"/>
    </row>
    <row r="123" spans="1:5" s="256" customFormat="1" ht="12.75">
      <c r="A123" s="273">
        <v>2103</v>
      </c>
      <c r="B123" s="247">
        <v>790000</v>
      </c>
      <c r="C123" s="268" t="s">
        <v>1326</v>
      </c>
      <c r="D123" s="296">
        <f>D124</f>
        <v>0</v>
      </c>
      <c r="E123" s="296">
        <f>E124</f>
        <v>5139</v>
      </c>
    </row>
    <row r="124" spans="1:5" s="256" customFormat="1" ht="12.75">
      <c r="A124" s="273">
        <v>2104</v>
      </c>
      <c r="B124" s="247">
        <v>791000</v>
      </c>
      <c r="C124" s="268" t="s">
        <v>1327</v>
      </c>
      <c r="D124" s="296">
        <f>D125</f>
        <v>0</v>
      </c>
      <c r="E124" s="296">
        <f>E125</f>
        <v>5139</v>
      </c>
    </row>
    <row r="125" spans="1:5" ht="12.75">
      <c r="A125" s="275">
        <v>2105</v>
      </c>
      <c r="B125" s="257">
        <v>791100</v>
      </c>
      <c r="C125" s="270" t="s">
        <v>653</v>
      </c>
      <c r="D125" s="297"/>
      <c r="E125" s="297">
        <v>5139</v>
      </c>
    </row>
    <row r="126" spans="1:5" s="256" customFormat="1" ht="24">
      <c r="A126" s="273">
        <v>2106</v>
      </c>
      <c r="B126" s="300">
        <v>800000</v>
      </c>
      <c r="C126" s="301" t="s">
        <v>1328</v>
      </c>
      <c r="D126" s="302">
        <f>D127+D134+D141+D144</f>
        <v>0</v>
      </c>
      <c r="E126" s="302">
        <f>E127+E134+E141+E144</f>
        <v>0</v>
      </c>
    </row>
    <row r="127" spans="1:5" s="256" customFormat="1" ht="24">
      <c r="A127" s="273">
        <v>2107</v>
      </c>
      <c r="B127" s="300">
        <v>810000</v>
      </c>
      <c r="C127" s="301" t="s">
        <v>1329</v>
      </c>
      <c r="D127" s="302">
        <f>D128+D130+D132</f>
        <v>0</v>
      </c>
      <c r="E127" s="302">
        <f>E128+E130+E132</f>
        <v>0</v>
      </c>
    </row>
    <row r="128" spans="1:5" s="256" customFormat="1" ht="12.75">
      <c r="A128" s="273">
        <v>2108</v>
      </c>
      <c r="B128" s="300">
        <v>811000</v>
      </c>
      <c r="C128" s="301" t="s">
        <v>1330</v>
      </c>
      <c r="D128" s="302">
        <f>D129</f>
        <v>0</v>
      </c>
      <c r="E128" s="302">
        <f>E129</f>
        <v>0</v>
      </c>
    </row>
    <row r="129" spans="1:5" ht="12.75">
      <c r="A129" s="275">
        <v>2109</v>
      </c>
      <c r="B129" s="303">
        <v>811100</v>
      </c>
      <c r="C129" s="304" t="s">
        <v>578</v>
      </c>
      <c r="D129" s="305"/>
      <c r="E129" s="297"/>
    </row>
    <row r="130" spans="1:5" s="256" customFormat="1" ht="12.75">
      <c r="A130" s="273">
        <v>2110</v>
      </c>
      <c r="B130" s="306">
        <v>812000</v>
      </c>
      <c r="C130" s="301" t="s">
        <v>1331</v>
      </c>
      <c r="D130" s="302">
        <f>D131</f>
        <v>0</v>
      </c>
      <c r="E130" s="302">
        <f>E131</f>
        <v>0</v>
      </c>
    </row>
    <row r="131" spans="1:5" ht="12.75">
      <c r="A131" s="275">
        <v>2111</v>
      </c>
      <c r="B131" s="303">
        <v>812100</v>
      </c>
      <c r="C131" s="304" t="s">
        <v>579</v>
      </c>
      <c r="D131" s="305"/>
      <c r="E131" s="297"/>
    </row>
    <row r="132" spans="1:5" s="256" customFormat="1" ht="24">
      <c r="A132" s="273">
        <v>2112</v>
      </c>
      <c r="B132" s="306">
        <v>813000</v>
      </c>
      <c r="C132" s="301" t="s">
        <v>1332</v>
      </c>
      <c r="D132" s="302">
        <f>D133</f>
        <v>0</v>
      </c>
      <c r="E132" s="302">
        <f>E133</f>
        <v>0</v>
      </c>
    </row>
    <row r="133" spans="1:5" ht="12.75">
      <c r="A133" s="275">
        <v>2113</v>
      </c>
      <c r="B133" s="303">
        <v>813100</v>
      </c>
      <c r="C133" s="304" t="s">
        <v>635</v>
      </c>
      <c r="D133" s="305"/>
      <c r="E133" s="297"/>
    </row>
    <row r="134" spans="1:5" s="256" customFormat="1" ht="12.75">
      <c r="A134" s="273">
        <v>2114</v>
      </c>
      <c r="B134" s="306">
        <v>820000</v>
      </c>
      <c r="C134" s="301" t="s">
        <v>1333</v>
      </c>
      <c r="D134" s="302">
        <f>D135+D137+D139</f>
        <v>0</v>
      </c>
      <c r="E134" s="302">
        <f>E135+E137+E139</f>
        <v>0</v>
      </c>
    </row>
    <row r="135" spans="1:5" s="256" customFormat="1" ht="12.75">
      <c r="A135" s="273">
        <v>2115</v>
      </c>
      <c r="B135" s="306">
        <v>821000</v>
      </c>
      <c r="C135" s="301" t="s">
        <v>1334</v>
      </c>
      <c r="D135" s="302">
        <f>D136</f>
        <v>0</v>
      </c>
      <c r="E135" s="302">
        <f>E136</f>
        <v>0</v>
      </c>
    </row>
    <row r="136" spans="1:5" ht="12.75">
      <c r="A136" s="275">
        <v>2116</v>
      </c>
      <c r="B136" s="303">
        <v>821100</v>
      </c>
      <c r="C136" s="304" t="s">
        <v>568</v>
      </c>
      <c r="D136" s="305"/>
      <c r="E136" s="297"/>
    </row>
    <row r="137" spans="1:5" s="256" customFormat="1" ht="12.75">
      <c r="A137" s="273">
        <v>2117</v>
      </c>
      <c r="B137" s="306">
        <v>822000</v>
      </c>
      <c r="C137" s="301" t="s">
        <v>1335</v>
      </c>
      <c r="D137" s="302">
        <f>D138</f>
        <v>0</v>
      </c>
      <c r="E137" s="302">
        <f>E138</f>
        <v>0</v>
      </c>
    </row>
    <row r="138" spans="1:5" ht="12.75">
      <c r="A138" s="275">
        <v>2118</v>
      </c>
      <c r="B138" s="303">
        <v>822100</v>
      </c>
      <c r="C138" s="304" t="s">
        <v>569</v>
      </c>
      <c r="D138" s="305"/>
      <c r="E138" s="297"/>
    </row>
    <row r="139" spans="1:5" s="256" customFormat="1" ht="12.75">
      <c r="A139" s="273">
        <v>2119</v>
      </c>
      <c r="B139" s="306">
        <v>823000</v>
      </c>
      <c r="C139" s="301" t="s">
        <v>1336</v>
      </c>
      <c r="D139" s="302">
        <f>D140</f>
        <v>0</v>
      </c>
      <c r="E139" s="302">
        <f>E140</f>
        <v>0</v>
      </c>
    </row>
    <row r="140" spans="1:5" ht="12.75">
      <c r="A140" s="275">
        <v>2120</v>
      </c>
      <c r="B140" s="303">
        <v>823100</v>
      </c>
      <c r="C140" s="304" t="s">
        <v>570</v>
      </c>
      <c r="D140" s="305"/>
      <c r="E140" s="297"/>
    </row>
    <row r="141" spans="1:5" s="256" customFormat="1" ht="12.75">
      <c r="A141" s="273">
        <v>2121</v>
      </c>
      <c r="B141" s="306">
        <v>830000</v>
      </c>
      <c r="C141" s="301" t="s">
        <v>1337</v>
      </c>
      <c r="D141" s="302">
        <f>D142</f>
        <v>0</v>
      </c>
      <c r="E141" s="302">
        <f>E142</f>
        <v>0</v>
      </c>
    </row>
    <row r="142" spans="1:5" s="256" customFormat="1" ht="12.75">
      <c r="A142" s="307">
        <v>2122</v>
      </c>
      <c r="B142" s="308">
        <v>831000</v>
      </c>
      <c r="C142" s="301" t="s">
        <v>1338</v>
      </c>
      <c r="D142" s="302">
        <f>D143</f>
        <v>0</v>
      </c>
      <c r="E142" s="302">
        <f>E143</f>
        <v>0</v>
      </c>
    </row>
    <row r="143" spans="1:5" ht="12.75">
      <c r="A143" s="275">
        <v>2123</v>
      </c>
      <c r="B143" s="303">
        <v>831100</v>
      </c>
      <c r="C143" s="304" t="s">
        <v>446</v>
      </c>
      <c r="D143" s="305"/>
      <c r="E143" s="297"/>
    </row>
    <row r="144" spans="1:5" s="256" customFormat="1" ht="24">
      <c r="A144" s="273">
        <v>2124</v>
      </c>
      <c r="B144" s="306">
        <v>840000</v>
      </c>
      <c r="C144" s="301" t="s">
        <v>1339</v>
      </c>
      <c r="D144" s="302">
        <f>D145+D147+D149</f>
        <v>0</v>
      </c>
      <c r="E144" s="302">
        <f>E145+E147+E149</f>
        <v>0</v>
      </c>
    </row>
    <row r="145" spans="1:5" s="256" customFormat="1" ht="12.75">
      <c r="A145" s="273">
        <v>2125</v>
      </c>
      <c r="B145" s="306">
        <v>841000</v>
      </c>
      <c r="C145" s="301" t="s">
        <v>1340</v>
      </c>
      <c r="D145" s="302">
        <f>D146</f>
        <v>0</v>
      </c>
      <c r="E145" s="302">
        <f>E146</f>
        <v>0</v>
      </c>
    </row>
    <row r="146" spans="1:5" ht="12.75">
      <c r="A146" s="275">
        <v>2126</v>
      </c>
      <c r="B146" s="303">
        <v>841100</v>
      </c>
      <c r="C146" s="304" t="s">
        <v>447</v>
      </c>
      <c r="D146" s="305"/>
      <c r="E146" s="297"/>
    </row>
    <row r="147" spans="1:5" s="256" customFormat="1" ht="12.75">
      <c r="A147" s="273">
        <v>2127</v>
      </c>
      <c r="B147" s="306">
        <v>842000</v>
      </c>
      <c r="C147" s="301" t="s">
        <v>1341</v>
      </c>
      <c r="D147" s="302">
        <f>D148</f>
        <v>0</v>
      </c>
      <c r="E147" s="302">
        <f>E148</f>
        <v>0</v>
      </c>
    </row>
    <row r="148" spans="1:5" ht="12.75">
      <c r="A148" s="275">
        <v>2128</v>
      </c>
      <c r="B148" s="303">
        <v>842100</v>
      </c>
      <c r="C148" s="304" t="s">
        <v>448</v>
      </c>
      <c r="D148" s="305"/>
      <c r="E148" s="297"/>
    </row>
    <row r="149" spans="1:5" s="256" customFormat="1" ht="12.75">
      <c r="A149" s="273">
        <v>2129</v>
      </c>
      <c r="B149" s="306">
        <v>843000</v>
      </c>
      <c r="C149" s="301" t="s">
        <v>1342</v>
      </c>
      <c r="D149" s="302">
        <f>D150</f>
        <v>0</v>
      </c>
      <c r="E149" s="302">
        <f>E150</f>
        <v>0</v>
      </c>
    </row>
    <row r="150" spans="1:5" ht="12.75">
      <c r="A150" s="275">
        <v>2130</v>
      </c>
      <c r="B150" s="303">
        <v>843100</v>
      </c>
      <c r="C150" s="304" t="s">
        <v>449</v>
      </c>
      <c r="D150" s="305"/>
      <c r="E150" s="297"/>
    </row>
    <row r="151" spans="1:5" s="256" customFormat="1" ht="24">
      <c r="A151" s="247">
        <v>2131</v>
      </c>
      <c r="B151" s="247"/>
      <c r="C151" s="309" t="s">
        <v>1343</v>
      </c>
      <c r="D151" s="296">
        <f>D152+D320</f>
        <v>97691</v>
      </c>
      <c r="E151" s="296">
        <f>E152+E320</f>
        <v>108480</v>
      </c>
    </row>
    <row r="152" spans="1:5" s="256" customFormat="1" ht="24">
      <c r="A152" s="247">
        <v>2132</v>
      </c>
      <c r="B152" s="247">
        <v>400000</v>
      </c>
      <c r="C152" s="268" t="s">
        <v>1344</v>
      </c>
      <c r="D152" s="296">
        <f>D153+D175+D220+D235+D259+D272+D288+D303</f>
        <v>95279</v>
      </c>
      <c r="E152" s="296">
        <f>E153+E175+E220+E235+E259+E272+E288+E303</f>
        <v>103283</v>
      </c>
    </row>
    <row r="153" spans="1:5" s="256" customFormat="1" ht="24">
      <c r="A153" s="247">
        <v>2133</v>
      </c>
      <c r="B153" s="247">
        <v>410000</v>
      </c>
      <c r="C153" s="310" t="s">
        <v>1345</v>
      </c>
      <c r="D153" s="296">
        <f>D154+D156+D160+D162+D167+D169+D171+D173</f>
        <v>72721</v>
      </c>
      <c r="E153" s="296">
        <f>E154+E156+E160+E162+E167+E169+E171+E173</f>
        <v>77935</v>
      </c>
    </row>
    <row r="154" spans="1:5" s="256" customFormat="1" ht="24">
      <c r="A154" s="247">
        <v>2134</v>
      </c>
      <c r="B154" s="247">
        <v>411000</v>
      </c>
      <c r="C154" s="268" t="s">
        <v>1346</v>
      </c>
      <c r="D154" s="296">
        <f>D155</f>
        <v>56973</v>
      </c>
      <c r="E154" s="296">
        <f>E155</f>
        <v>61090</v>
      </c>
    </row>
    <row r="155" spans="1:5" ht="12.75">
      <c r="A155" s="311">
        <v>2135</v>
      </c>
      <c r="B155" s="257">
        <v>411100</v>
      </c>
      <c r="C155" s="270" t="s">
        <v>382</v>
      </c>
      <c r="D155" s="297">
        <v>56973</v>
      </c>
      <c r="E155" s="297">
        <f>60389+690+11</f>
        <v>61090</v>
      </c>
    </row>
    <row r="156" spans="1:5" s="256" customFormat="1" ht="24">
      <c r="A156" s="247">
        <v>2136</v>
      </c>
      <c r="B156" s="247">
        <v>412000</v>
      </c>
      <c r="C156" s="268" t="s">
        <v>1347</v>
      </c>
      <c r="D156" s="296">
        <f>SUM(D157:D159)</f>
        <v>10164</v>
      </c>
      <c r="E156" s="296">
        <f>SUM(E157:E159)</f>
        <v>10901</v>
      </c>
    </row>
    <row r="157" spans="1:5" ht="12.75">
      <c r="A157" s="311">
        <v>2137</v>
      </c>
      <c r="B157" s="257">
        <v>412100</v>
      </c>
      <c r="C157" s="270" t="s">
        <v>1348</v>
      </c>
      <c r="D157" s="297">
        <v>6814</v>
      </c>
      <c r="E157" s="297">
        <v>7321</v>
      </c>
    </row>
    <row r="158" spans="1:5" ht="12.75">
      <c r="A158" s="311">
        <v>2138</v>
      </c>
      <c r="B158" s="257">
        <v>412200</v>
      </c>
      <c r="C158" s="270" t="s">
        <v>17</v>
      </c>
      <c r="D158" s="297">
        <v>2924</v>
      </c>
      <c r="E158" s="297">
        <v>3142</v>
      </c>
    </row>
    <row r="159" spans="1:5" ht="12.75">
      <c r="A159" s="311">
        <v>2139</v>
      </c>
      <c r="B159" s="257">
        <v>412300</v>
      </c>
      <c r="C159" s="270" t="s">
        <v>18</v>
      </c>
      <c r="D159" s="297">
        <v>426</v>
      </c>
      <c r="E159" s="297">
        <v>438</v>
      </c>
    </row>
    <row r="160" spans="1:5" s="256" customFormat="1" ht="12.75">
      <c r="A160" s="247">
        <v>2140</v>
      </c>
      <c r="B160" s="247">
        <v>413000</v>
      </c>
      <c r="C160" s="268" t="s">
        <v>1349</v>
      </c>
      <c r="D160" s="296">
        <f>D161</f>
        <v>0</v>
      </c>
      <c r="E160" s="296">
        <f>E161</f>
        <v>0</v>
      </c>
    </row>
    <row r="161" spans="1:5" ht="12.75">
      <c r="A161" s="311">
        <v>2141</v>
      </c>
      <c r="B161" s="257">
        <v>413100</v>
      </c>
      <c r="C161" s="270" t="s">
        <v>19</v>
      </c>
      <c r="D161" s="297"/>
      <c r="E161" s="297"/>
    </row>
    <row r="162" spans="1:5" s="256" customFormat="1" ht="12.75">
      <c r="A162" s="247">
        <v>2142</v>
      </c>
      <c r="B162" s="247">
        <v>414000</v>
      </c>
      <c r="C162" s="268" t="s">
        <v>1350</v>
      </c>
      <c r="D162" s="296">
        <f>SUM(D163:D166)</f>
        <v>607</v>
      </c>
      <c r="E162" s="296">
        <f>SUM(E163:E166)</f>
        <v>221</v>
      </c>
    </row>
    <row r="163" spans="1:5" ht="12.75">
      <c r="A163" s="311">
        <v>2143</v>
      </c>
      <c r="B163" s="257">
        <v>414100</v>
      </c>
      <c r="C163" s="270" t="s">
        <v>383</v>
      </c>
      <c r="D163" s="297"/>
      <c r="E163" s="297"/>
    </row>
    <row r="164" spans="1:5" ht="12.75">
      <c r="A164" s="311">
        <v>2144</v>
      </c>
      <c r="B164" s="257">
        <v>414200</v>
      </c>
      <c r="C164" s="270" t="s">
        <v>10</v>
      </c>
      <c r="D164" s="297"/>
      <c r="E164" s="297"/>
    </row>
    <row r="165" spans="1:5" ht="12.75">
      <c r="A165" s="311">
        <v>2145</v>
      </c>
      <c r="B165" s="257">
        <v>414300</v>
      </c>
      <c r="C165" s="270" t="s">
        <v>11</v>
      </c>
      <c r="D165" s="297">
        <v>607</v>
      </c>
      <c r="E165" s="297">
        <v>221</v>
      </c>
    </row>
    <row r="166" spans="1:5" ht="24">
      <c r="A166" s="311">
        <v>2146</v>
      </c>
      <c r="B166" s="257">
        <v>414400</v>
      </c>
      <c r="C166" s="270" t="s">
        <v>589</v>
      </c>
      <c r="D166" s="297"/>
      <c r="E166" s="297"/>
    </row>
    <row r="167" spans="1:5" s="256" customFormat="1" ht="12.75">
      <c r="A167" s="247">
        <v>2147</v>
      </c>
      <c r="B167" s="247">
        <v>415000</v>
      </c>
      <c r="C167" s="268" t="s">
        <v>1351</v>
      </c>
      <c r="D167" s="296">
        <f>D168</f>
        <v>4458</v>
      </c>
      <c r="E167" s="296">
        <f>E168</f>
        <v>4544</v>
      </c>
    </row>
    <row r="168" spans="1:5" ht="12.75">
      <c r="A168" s="311">
        <v>2148</v>
      </c>
      <c r="B168" s="257">
        <v>415100</v>
      </c>
      <c r="C168" s="270" t="s">
        <v>590</v>
      </c>
      <c r="D168" s="297">
        <v>4458</v>
      </c>
      <c r="E168" s="297">
        <f>4362+182</f>
        <v>4544</v>
      </c>
    </row>
    <row r="169" spans="1:5" s="256" customFormat="1" ht="24">
      <c r="A169" s="247">
        <v>2149</v>
      </c>
      <c r="B169" s="247">
        <v>416000</v>
      </c>
      <c r="C169" s="268" t="s">
        <v>1352</v>
      </c>
      <c r="D169" s="296">
        <f>D170</f>
        <v>519</v>
      </c>
      <c r="E169" s="296">
        <f>E170</f>
        <v>1179</v>
      </c>
    </row>
    <row r="170" spans="1:5" ht="12.75">
      <c r="A170" s="311">
        <v>2150</v>
      </c>
      <c r="B170" s="257">
        <v>416100</v>
      </c>
      <c r="C170" s="270" t="s">
        <v>591</v>
      </c>
      <c r="D170" s="297">
        <v>519</v>
      </c>
      <c r="E170" s="297">
        <v>1179</v>
      </c>
    </row>
    <row r="171" spans="1:5" s="256" customFormat="1" ht="12.75">
      <c r="A171" s="247">
        <v>2151</v>
      </c>
      <c r="B171" s="247">
        <v>417000</v>
      </c>
      <c r="C171" s="268" t="s">
        <v>1353</v>
      </c>
      <c r="D171" s="296">
        <f>D172</f>
        <v>0</v>
      </c>
      <c r="E171" s="296">
        <f>E172</f>
        <v>0</v>
      </c>
    </row>
    <row r="172" spans="1:5" ht="12.75">
      <c r="A172" s="311">
        <v>2152</v>
      </c>
      <c r="B172" s="257">
        <v>417100</v>
      </c>
      <c r="C172" s="270" t="s">
        <v>13</v>
      </c>
      <c r="D172" s="297"/>
      <c r="E172" s="297"/>
    </row>
    <row r="173" spans="1:5" s="256" customFormat="1" ht="12.75">
      <c r="A173" s="247">
        <v>2153</v>
      </c>
      <c r="B173" s="247">
        <v>418000</v>
      </c>
      <c r="C173" s="268" t="s">
        <v>1354</v>
      </c>
      <c r="D173" s="296">
        <f>D174</f>
        <v>0</v>
      </c>
      <c r="E173" s="296">
        <f>E174</f>
        <v>0</v>
      </c>
    </row>
    <row r="174" spans="1:5" ht="12.75">
      <c r="A174" s="311">
        <v>2154</v>
      </c>
      <c r="B174" s="257">
        <v>418100</v>
      </c>
      <c r="C174" s="270" t="s">
        <v>12</v>
      </c>
      <c r="D174" s="297"/>
      <c r="E174" s="297"/>
    </row>
    <row r="175" spans="1:5" s="256" customFormat="1" ht="24">
      <c r="A175" s="247">
        <v>2155</v>
      </c>
      <c r="B175" s="247">
        <v>420000</v>
      </c>
      <c r="C175" s="268" t="s">
        <v>1355</v>
      </c>
      <c r="D175" s="296">
        <f>D176+D184+D190+D199+D207+D210</f>
        <v>20779</v>
      </c>
      <c r="E175" s="296">
        <f>E176+E184+E190+E199+E207+E210</f>
        <v>24316</v>
      </c>
    </row>
    <row r="176" spans="1:5" s="256" customFormat="1" ht="12.75">
      <c r="A176" s="307">
        <v>2156</v>
      </c>
      <c r="B176" s="247">
        <v>421000</v>
      </c>
      <c r="C176" s="268" t="s">
        <v>1356</v>
      </c>
      <c r="D176" s="296">
        <f>SUM(D177:D183)</f>
        <v>9871</v>
      </c>
      <c r="E176" s="296">
        <f>SUM(E177:E183)</f>
        <v>10511</v>
      </c>
    </row>
    <row r="177" spans="1:5" ht="12.75">
      <c r="A177" s="311">
        <v>2157</v>
      </c>
      <c r="B177" s="257">
        <v>421100</v>
      </c>
      <c r="C177" s="270" t="s">
        <v>14</v>
      </c>
      <c r="D177" s="297">
        <v>169</v>
      </c>
      <c r="E177" s="297">
        <v>172</v>
      </c>
    </row>
    <row r="178" spans="1:5" ht="12.75">
      <c r="A178" s="311">
        <v>2158</v>
      </c>
      <c r="B178" s="257">
        <v>421200</v>
      </c>
      <c r="C178" s="270" t="s">
        <v>15</v>
      </c>
      <c r="D178" s="297">
        <v>8665</v>
      </c>
      <c r="E178" s="297">
        <f>2598+6405-1</f>
        <v>9002</v>
      </c>
    </row>
    <row r="179" spans="1:5" ht="12.75">
      <c r="A179" s="311">
        <v>2159</v>
      </c>
      <c r="B179" s="257">
        <v>421300</v>
      </c>
      <c r="C179" s="270" t="s">
        <v>16</v>
      </c>
      <c r="D179" s="297">
        <v>361</v>
      </c>
      <c r="E179" s="297">
        <f>119+71+128+345</f>
        <v>663</v>
      </c>
    </row>
    <row r="180" spans="1:5" ht="12.75">
      <c r="A180" s="311">
        <v>2160</v>
      </c>
      <c r="B180" s="257">
        <v>421400</v>
      </c>
      <c r="C180" s="270" t="s">
        <v>64</v>
      </c>
      <c r="D180" s="297">
        <v>284</v>
      </c>
      <c r="E180" s="297">
        <f>145+46+38+35+1</f>
        <v>265</v>
      </c>
    </row>
    <row r="181" spans="1:5" ht="12.75">
      <c r="A181" s="311">
        <v>2161</v>
      </c>
      <c r="B181" s="257">
        <v>421500</v>
      </c>
      <c r="C181" s="270" t="s">
        <v>65</v>
      </c>
      <c r="D181" s="297">
        <v>384</v>
      </c>
      <c r="E181" s="297">
        <f>16+69+254+61</f>
        <v>400</v>
      </c>
    </row>
    <row r="182" spans="1:5" ht="12.75">
      <c r="A182" s="311">
        <v>2162</v>
      </c>
      <c r="B182" s="257">
        <v>421600</v>
      </c>
      <c r="C182" s="270" t="s">
        <v>66</v>
      </c>
      <c r="D182" s="297"/>
      <c r="E182" s="297"/>
    </row>
    <row r="183" spans="1:5" ht="12.75">
      <c r="A183" s="311">
        <v>2163</v>
      </c>
      <c r="B183" s="257">
        <v>421900</v>
      </c>
      <c r="C183" s="270" t="s">
        <v>580</v>
      </c>
      <c r="D183" s="297">
        <v>8</v>
      </c>
      <c r="E183" s="297">
        <v>9</v>
      </c>
    </row>
    <row r="184" spans="1:5" s="256" customFormat="1" ht="12.75">
      <c r="A184" s="307">
        <v>2164</v>
      </c>
      <c r="B184" s="247">
        <v>422000</v>
      </c>
      <c r="C184" s="268" t="s">
        <v>1357</v>
      </c>
      <c r="D184" s="296">
        <f>SUM(D185:D189)</f>
        <v>83</v>
      </c>
      <c r="E184" s="296">
        <f>SUM(E185:E189)</f>
        <v>112</v>
      </c>
    </row>
    <row r="185" spans="1:5" ht="12.75">
      <c r="A185" s="311">
        <v>2165</v>
      </c>
      <c r="B185" s="257">
        <v>422100</v>
      </c>
      <c r="C185" s="270" t="s">
        <v>8</v>
      </c>
      <c r="D185" s="297">
        <v>83</v>
      </c>
      <c r="E185" s="297">
        <v>112</v>
      </c>
    </row>
    <row r="186" spans="1:5" ht="12.75">
      <c r="A186" s="311">
        <v>2166</v>
      </c>
      <c r="B186" s="257">
        <v>422200</v>
      </c>
      <c r="C186" s="270" t="s">
        <v>319</v>
      </c>
      <c r="D186" s="297"/>
      <c r="E186" s="297"/>
    </row>
    <row r="187" spans="1:5" ht="12.75">
      <c r="A187" s="311">
        <v>2167</v>
      </c>
      <c r="B187" s="257">
        <v>422300</v>
      </c>
      <c r="C187" s="270" t="s">
        <v>320</v>
      </c>
      <c r="D187" s="297"/>
      <c r="E187" s="297"/>
    </row>
    <row r="188" spans="1:5" ht="12.75">
      <c r="A188" s="311">
        <v>2168</v>
      </c>
      <c r="B188" s="257">
        <v>422400</v>
      </c>
      <c r="C188" s="270" t="s">
        <v>592</v>
      </c>
      <c r="D188" s="297"/>
      <c r="E188" s="297"/>
    </row>
    <row r="189" spans="1:5" ht="12.75">
      <c r="A189" s="311">
        <v>2169</v>
      </c>
      <c r="B189" s="257">
        <v>422900</v>
      </c>
      <c r="C189" s="270" t="s">
        <v>321</v>
      </c>
      <c r="D189" s="297"/>
      <c r="E189" s="297"/>
    </row>
    <row r="190" spans="1:5" s="256" customFormat="1" ht="12.75">
      <c r="A190" s="307">
        <v>2170</v>
      </c>
      <c r="B190" s="247">
        <v>423000</v>
      </c>
      <c r="C190" s="268" t="s">
        <v>1358</v>
      </c>
      <c r="D190" s="296">
        <f>SUM(D191:D198)</f>
        <v>1192</v>
      </c>
      <c r="E190" s="296">
        <f>SUM(E191:E198)</f>
        <v>1636</v>
      </c>
    </row>
    <row r="191" spans="1:5" ht="12.75">
      <c r="A191" s="311">
        <v>2171</v>
      </c>
      <c r="B191" s="257">
        <v>423100</v>
      </c>
      <c r="C191" s="270" t="s">
        <v>322</v>
      </c>
      <c r="D191" s="297"/>
      <c r="E191" s="297"/>
    </row>
    <row r="192" spans="1:5" ht="12.75">
      <c r="A192" s="311">
        <v>2172</v>
      </c>
      <c r="B192" s="257">
        <v>423200</v>
      </c>
      <c r="C192" s="270" t="s">
        <v>323</v>
      </c>
      <c r="D192" s="297">
        <v>502</v>
      </c>
      <c r="E192" s="297">
        <f>1212+12</f>
        <v>1224</v>
      </c>
    </row>
    <row r="193" spans="1:5" ht="12.75">
      <c r="A193" s="311">
        <v>2173</v>
      </c>
      <c r="B193" s="257">
        <v>423300</v>
      </c>
      <c r="C193" s="270" t="s">
        <v>324</v>
      </c>
      <c r="D193" s="297">
        <v>73</v>
      </c>
      <c r="E193" s="297">
        <f>25+10</f>
        <v>35</v>
      </c>
    </row>
    <row r="194" spans="1:5" ht="12.75">
      <c r="A194" s="311">
        <v>2174</v>
      </c>
      <c r="B194" s="257">
        <v>423400</v>
      </c>
      <c r="C194" s="270" t="s">
        <v>621</v>
      </c>
      <c r="D194" s="297"/>
      <c r="E194" s="297"/>
    </row>
    <row r="195" spans="1:5" ht="12.75">
      <c r="A195" s="311">
        <v>2175</v>
      </c>
      <c r="B195" s="257">
        <v>423500</v>
      </c>
      <c r="C195" s="270" t="s">
        <v>347</v>
      </c>
      <c r="D195" s="297">
        <v>594</v>
      </c>
      <c r="E195" s="297">
        <f>124+224</f>
        <v>348</v>
      </c>
    </row>
    <row r="196" spans="1:5" ht="12.75">
      <c r="A196" s="311">
        <v>2176</v>
      </c>
      <c r="B196" s="257">
        <v>423600</v>
      </c>
      <c r="C196" s="270" t="s">
        <v>637</v>
      </c>
      <c r="D196" s="297"/>
      <c r="E196" s="297"/>
    </row>
    <row r="197" spans="1:5" ht="12.75">
      <c r="A197" s="311">
        <v>2177</v>
      </c>
      <c r="B197" s="257">
        <v>423700</v>
      </c>
      <c r="C197" s="270" t="s">
        <v>638</v>
      </c>
      <c r="D197" s="297">
        <v>23</v>
      </c>
      <c r="E197" s="297">
        <f>29</f>
        <v>29</v>
      </c>
    </row>
    <row r="198" spans="1:5" ht="12.75">
      <c r="A198" s="311">
        <v>2178</v>
      </c>
      <c r="B198" s="257">
        <v>423900</v>
      </c>
      <c r="C198" s="270" t="s">
        <v>639</v>
      </c>
      <c r="D198" s="297"/>
      <c r="E198" s="297"/>
    </row>
    <row r="199" spans="1:5" s="256" customFormat="1" ht="12.75">
      <c r="A199" s="307">
        <v>2179</v>
      </c>
      <c r="B199" s="247">
        <v>424000</v>
      </c>
      <c r="C199" s="268" t="s">
        <v>1359</v>
      </c>
      <c r="D199" s="296">
        <f>SUM(D200:D206)</f>
        <v>136</v>
      </c>
      <c r="E199" s="296">
        <f>SUM(E200:E206)</f>
        <v>282</v>
      </c>
    </row>
    <row r="200" spans="1:5" ht="12.75">
      <c r="A200" s="311">
        <v>2180</v>
      </c>
      <c r="B200" s="257">
        <v>424100</v>
      </c>
      <c r="C200" s="270" t="s">
        <v>640</v>
      </c>
      <c r="D200" s="297"/>
      <c r="E200" s="297"/>
    </row>
    <row r="201" spans="1:5" ht="12.75">
      <c r="A201" s="311">
        <v>2181</v>
      </c>
      <c r="B201" s="257">
        <v>424200</v>
      </c>
      <c r="C201" s="270" t="s">
        <v>641</v>
      </c>
      <c r="D201" s="297"/>
      <c r="E201" s="297"/>
    </row>
    <row r="202" spans="1:5" ht="12.75">
      <c r="A202" s="311">
        <v>2182</v>
      </c>
      <c r="B202" s="257">
        <v>424300</v>
      </c>
      <c r="C202" s="270" t="s">
        <v>642</v>
      </c>
      <c r="D202" s="297">
        <v>136</v>
      </c>
      <c r="E202" s="297">
        <f>256+26</f>
        <v>282</v>
      </c>
    </row>
    <row r="203" spans="1:5" ht="12.75">
      <c r="A203" s="311">
        <v>2183</v>
      </c>
      <c r="B203" s="257">
        <v>424400</v>
      </c>
      <c r="C203" s="270" t="s">
        <v>496</v>
      </c>
      <c r="D203" s="297"/>
      <c r="E203" s="297"/>
    </row>
    <row r="204" spans="1:5" ht="12.75">
      <c r="A204" s="311">
        <v>2184</v>
      </c>
      <c r="B204" s="257">
        <v>424500</v>
      </c>
      <c r="C204" s="270" t="s">
        <v>497</v>
      </c>
      <c r="D204" s="297"/>
      <c r="E204" s="297"/>
    </row>
    <row r="205" spans="1:5" ht="12.75">
      <c r="A205" s="311">
        <v>2185</v>
      </c>
      <c r="B205" s="257">
        <v>424600</v>
      </c>
      <c r="C205" s="270" t="s">
        <v>366</v>
      </c>
      <c r="D205" s="297"/>
      <c r="E205" s="297"/>
    </row>
    <row r="206" spans="1:5" ht="12.75">
      <c r="A206" s="311">
        <v>2186</v>
      </c>
      <c r="B206" s="257">
        <v>424900</v>
      </c>
      <c r="C206" s="270" t="s">
        <v>367</v>
      </c>
      <c r="D206" s="297"/>
      <c r="E206" s="297"/>
    </row>
    <row r="207" spans="1:5" s="256" customFormat="1" ht="24">
      <c r="A207" s="307">
        <v>2187</v>
      </c>
      <c r="B207" s="247">
        <v>425000</v>
      </c>
      <c r="C207" s="268" t="s">
        <v>1360</v>
      </c>
      <c r="D207" s="296">
        <f>D208+D209</f>
        <v>861</v>
      </c>
      <c r="E207" s="296">
        <f>E208+E209</f>
        <v>1119</v>
      </c>
    </row>
    <row r="208" spans="1:5" ht="12.75">
      <c r="A208" s="311">
        <v>2188</v>
      </c>
      <c r="B208" s="257">
        <v>425100</v>
      </c>
      <c r="C208" s="270" t="s">
        <v>96</v>
      </c>
      <c r="D208" s="297">
        <v>297</v>
      </c>
      <c r="E208" s="297">
        <f>7+399+1</f>
        <v>407</v>
      </c>
    </row>
    <row r="209" spans="1:5" ht="12.75">
      <c r="A209" s="311">
        <v>2189</v>
      </c>
      <c r="B209" s="257">
        <v>425200</v>
      </c>
      <c r="C209" s="270" t="s">
        <v>97</v>
      </c>
      <c r="D209" s="297">
        <v>564</v>
      </c>
      <c r="E209" s="297">
        <f>294+29+10+156+36+187</f>
        <v>712</v>
      </c>
    </row>
    <row r="210" spans="1:5" s="256" customFormat="1" ht="12.75">
      <c r="A210" s="307">
        <v>2190</v>
      </c>
      <c r="B210" s="247">
        <v>426000</v>
      </c>
      <c r="C210" s="268" t="s">
        <v>1361</v>
      </c>
      <c r="D210" s="296">
        <f>SUM(D211:D219)</f>
        <v>8636</v>
      </c>
      <c r="E210" s="296">
        <f>SUM(E211:E219)</f>
        <v>10656</v>
      </c>
    </row>
    <row r="211" spans="1:5" ht="12.75">
      <c r="A211" s="311">
        <v>2191</v>
      </c>
      <c r="B211" s="257">
        <v>426100</v>
      </c>
      <c r="C211" s="270" t="s">
        <v>98</v>
      </c>
      <c r="D211" s="297">
        <v>243</v>
      </c>
      <c r="E211" s="297">
        <v>296</v>
      </c>
    </row>
    <row r="212" spans="1:5" ht="12.75">
      <c r="A212" s="311">
        <v>2192</v>
      </c>
      <c r="B212" s="257">
        <v>426200</v>
      </c>
      <c r="C212" s="270" t="s">
        <v>1362</v>
      </c>
      <c r="D212" s="297"/>
      <c r="E212" s="297"/>
    </row>
    <row r="213" spans="1:5" ht="12.75">
      <c r="A213" s="311">
        <v>2193</v>
      </c>
      <c r="B213" s="257">
        <v>426300</v>
      </c>
      <c r="C213" s="270" t="s">
        <v>99</v>
      </c>
      <c r="D213" s="297">
        <v>112</v>
      </c>
      <c r="E213" s="297">
        <v>43</v>
      </c>
    </row>
    <row r="214" spans="1:5" ht="12.75">
      <c r="A214" s="311">
        <v>2194</v>
      </c>
      <c r="B214" s="257">
        <v>426400</v>
      </c>
      <c r="C214" s="270" t="s">
        <v>100</v>
      </c>
      <c r="D214" s="297">
        <v>600</v>
      </c>
      <c r="E214" s="297">
        <v>716</v>
      </c>
    </row>
    <row r="215" spans="1:5" ht="12.75">
      <c r="A215" s="311">
        <v>2195</v>
      </c>
      <c r="B215" s="257">
        <v>426500</v>
      </c>
      <c r="C215" s="270" t="s">
        <v>519</v>
      </c>
      <c r="D215" s="297">
        <v>33</v>
      </c>
      <c r="E215" s="297">
        <v>57</v>
      </c>
    </row>
    <row r="216" spans="1:5" ht="12.75">
      <c r="A216" s="311">
        <v>2196</v>
      </c>
      <c r="B216" s="257">
        <v>426600</v>
      </c>
      <c r="C216" s="270" t="s">
        <v>520</v>
      </c>
      <c r="D216" s="297"/>
      <c r="E216" s="297"/>
    </row>
    <row r="217" spans="1:5" ht="12.75">
      <c r="A217" s="311">
        <v>2197</v>
      </c>
      <c r="B217" s="257">
        <v>426700</v>
      </c>
      <c r="C217" s="270" t="s">
        <v>521</v>
      </c>
      <c r="D217" s="297">
        <v>4703</v>
      </c>
      <c r="E217" s="297">
        <f>3728+106+257+1014+1016+983</f>
        <v>7104</v>
      </c>
    </row>
    <row r="218" spans="1:5" ht="12.75">
      <c r="A218" s="311">
        <v>2198</v>
      </c>
      <c r="B218" s="257">
        <v>426800</v>
      </c>
      <c r="C218" s="270" t="s">
        <v>376</v>
      </c>
      <c r="D218" s="297">
        <v>2677</v>
      </c>
      <c r="E218" s="297">
        <f>404+1662+1</f>
        <v>2067</v>
      </c>
    </row>
    <row r="219" spans="1:5" ht="12.75">
      <c r="A219" s="311">
        <v>2199</v>
      </c>
      <c r="B219" s="257">
        <v>426900</v>
      </c>
      <c r="C219" s="270" t="s">
        <v>522</v>
      </c>
      <c r="D219" s="297">
        <v>268</v>
      </c>
      <c r="E219" s="297">
        <f>154+82+136+1</f>
        <v>373</v>
      </c>
    </row>
    <row r="220" spans="1:5" s="256" customFormat="1" ht="24">
      <c r="A220" s="307">
        <v>2200</v>
      </c>
      <c r="B220" s="247">
        <v>430000</v>
      </c>
      <c r="C220" s="268" t="s">
        <v>1363</v>
      </c>
      <c r="D220" s="296">
        <f>D221+D225+D227+D229+D233</f>
        <v>14</v>
      </c>
      <c r="E220" s="296">
        <f>E221+E225+E227+E229+E233</f>
        <v>53</v>
      </c>
    </row>
    <row r="221" spans="1:5" s="256" customFormat="1" ht="24">
      <c r="A221" s="307">
        <v>2201</v>
      </c>
      <c r="B221" s="247">
        <v>431000</v>
      </c>
      <c r="C221" s="312" t="s">
        <v>1364</v>
      </c>
      <c r="D221" s="296">
        <f>SUM(D222:D224)</f>
        <v>14</v>
      </c>
      <c r="E221" s="296">
        <f>SUM(E222:E224)</f>
        <v>53</v>
      </c>
    </row>
    <row r="222" spans="1:5" ht="12.75">
      <c r="A222" s="311">
        <v>2202</v>
      </c>
      <c r="B222" s="303">
        <v>431100</v>
      </c>
      <c r="C222" s="313" t="s">
        <v>1365</v>
      </c>
      <c r="D222" s="305"/>
      <c r="E222" s="297"/>
    </row>
    <row r="223" spans="1:5" ht="12.75">
      <c r="A223" s="311">
        <v>2203</v>
      </c>
      <c r="B223" s="303">
        <v>431200</v>
      </c>
      <c r="C223" s="313" t="s">
        <v>622</v>
      </c>
      <c r="D223" s="305">
        <v>14</v>
      </c>
      <c r="E223" s="297">
        <v>53</v>
      </c>
    </row>
    <row r="224" spans="1:5" ht="12.75">
      <c r="A224" s="311">
        <v>2204</v>
      </c>
      <c r="B224" s="314">
        <v>431300</v>
      </c>
      <c r="C224" s="315" t="s">
        <v>623</v>
      </c>
      <c r="D224" s="305"/>
      <c r="E224" s="297"/>
    </row>
    <row r="225" spans="1:5" s="256" customFormat="1" ht="12.75">
      <c r="A225" s="307">
        <v>2205</v>
      </c>
      <c r="B225" s="316">
        <v>432000</v>
      </c>
      <c r="C225" s="317" t="s">
        <v>1366</v>
      </c>
      <c r="D225" s="302">
        <f>D226</f>
        <v>0</v>
      </c>
      <c r="E225" s="302">
        <f>E226</f>
        <v>0</v>
      </c>
    </row>
    <row r="226" spans="1:5" ht="12.75">
      <c r="A226" s="311">
        <v>2206</v>
      </c>
      <c r="B226" s="318">
        <v>432100</v>
      </c>
      <c r="C226" s="313" t="s">
        <v>750</v>
      </c>
      <c r="D226" s="305"/>
      <c r="E226" s="297"/>
    </row>
    <row r="227" spans="1:5" s="256" customFormat="1" ht="12.75">
      <c r="A227" s="307">
        <v>2207</v>
      </c>
      <c r="B227" s="250">
        <v>433000</v>
      </c>
      <c r="C227" s="309" t="s">
        <v>1367</v>
      </c>
      <c r="D227" s="296">
        <f>D228</f>
        <v>0</v>
      </c>
      <c r="E227" s="296">
        <f>E228</f>
        <v>0</v>
      </c>
    </row>
    <row r="228" spans="1:5" ht="12.75">
      <c r="A228" s="311">
        <v>2208</v>
      </c>
      <c r="B228" s="257">
        <v>433100</v>
      </c>
      <c r="C228" s="270" t="s">
        <v>624</v>
      </c>
      <c r="D228" s="297"/>
      <c r="E228" s="297"/>
    </row>
    <row r="229" spans="1:5" s="256" customFormat="1" ht="12.75">
      <c r="A229" s="307">
        <v>2209</v>
      </c>
      <c r="B229" s="247">
        <v>434000</v>
      </c>
      <c r="C229" s="268" t="s">
        <v>1368</v>
      </c>
      <c r="D229" s="296">
        <f>SUM(D230:D232)</f>
        <v>0</v>
      </c>
      <c r="E229" s="296">
        <f>SUM(E230:E232)</f>
        <v>0</v>
      </c>
    </row>
    <row r="230" spans="1:5" ht="12.75">
      <c r="A230" s="311">
        <v>2210</v>
      </c>
      <c r="B230" s="257">
        <v>434100</v>
      </c>
      <c r="C230" s="270" t="s">
        <v>1369</v>
      </c>
      <c r="D230" s="297"/>
      <c r="E230" s="297"/>
    </row>
    <row r="231" spans="1:5" ht="12.75">
      <c r="A231" s="311">
        <v>2211</v>
      </c>
      <c r="B231" s="257">
        <v>434200</v>
      </c>
      <c r="C231" s="270" t="s">
        <v>626</v>
      </c>
      <c r="D231" s="297"/>
      <c r="E231" s="297"/>
    </row>
    <row r="232" spans="1:5" ht="12.75">
      <c r="A232" s="311">
        <v>2212</v>
      </c>
      <c r="B232" s="319">
        <v>434300</v>
      </c>
      <c r="C232" s="320" t="s">
        <v>627</v>
      </c>
      <c r="D232" s="297"/>
      <c r="E232" s="297"/>
    </row>
    <row r="233" spans="1:5" s="256" customFormat="1" ht="12.75">
      <c r="A233" s="308">
        <v>2213</v>
      </c>
      <c r="B233" s="316">
        <v>435000</v>
      </c>
      <c r="C233" s="317" t="s">
        <v>1370</v>
      </c>
      <c r="D233" s="302">
        <f>D234</f>
        <v>0</v>
      </c>
      <c r="E233" s="302">
        <f>E234</f>
        <v>0</v>
      </c>
    </row>
    <row r="234" spans="1:5" ht="12.75">
      <c r="A234" s="321">
        <v>2214</v>
      </c>
      <c r="B234" s="318">
        <v>435100</v>
      </c>
      <c r="C234" s="313" t="s">
        <v>628</v>
      </c>
      <c r="D234" s="305"/>
      <c r="E234" s="297"/>
    </row>
    <row r="235" spans="1:5" s="256" customFormat="1" ht="24">
      <c r="A235" s="307">
        <v>2215</v>
      </c>
      <c r="B235" s="250">
        <v>440000</v>
      </c>
      <c r="C235" s="309" t="s">
        <v>1371</v>
      </c>
      <c r="D235" s="296">
        <f>D236+D246+D253+D255</f>
        <v>1</v>
      </c>
      <c r="E235" s="296">
        <f>E236+E246+E253+E255</f>
        <v>0</v>
      </c>
    </row>
    <row r="236" spans="1:5" s="256" customFormat="1" ht="12.75">
      <c r="A236" s="307">
        <v>2216</v>
      </c>
      <c r="B236" s="247">
        <v>441000</v>
      </c>
      <c r="C236" s="268" t="s">
        <v>1372</v>
      </c>
      <c r="D236" s="296">
        <f>SUM(D237:D245)</f>
        <v>0</v>
      </c>
      <c r="E236" s="296">
        <f>SUM(E237:E245)</f>
        <v>0</v>
      </c>
    </row>
    <row r="237" spans="1:5" ht="12.75">
      <c r="A237" s="311">
        <v>2217</v>
      </c>
      <c r="B237" s="257">
        <v>441100</v>
      </c>
      <c r="C237" s="270" t="s">
        <v>336</v>
      </c>
      <c r="D237" s="297"/>
      <c r="E237" s="297"/>
    </row>
    <row r="238" spans="1:5" ht="12.75">
      <c r="A238" s="311">
        <v>2218</v>
      </c>
      <c r="B238" s="257">
        <v>441200</v>
      </c>
      <c r="C238" s="270" t="s">
        <v>337</v>
      </c>
      <c r="D238" s="297"/>
      <c r="E238" s="297"/>
    </row>
    <row r="239" spans="1:5" ht="12.75">
      <c r="A239" s="311">
        <v>2219</v>
      </c>
      <c r="B239" s="257">
        <v>441300</v>
      </c>
      <c r="C239" s="270" t="s">
        <v>338</v>
      </c>
      <c r="D239" s="297"/>
      <c r="E239" s="297"/>
    </row>
    <row r="240" spans="1:5" ht="12.75">
      <c r="A240" s="311">
        <v>2220</v>
      </c>
      <c r="B240" s="257">
        <v>441400</v>
      </c>
      <c r="C240" s="270" t="s">
        <v>339</v>
      </c>
      <c r="D240" s="297"/>
      <c r="E240" s="297"/>
    </row>
    <row r="241" spans="1:5" ht="12.75">
      <c r="A241" s="311">
        <v>2221</v>
      </c>
      <c r="B241" s="257">
        <v>441500</v>
      </c>
      <c r="C241" s="270" t="s">
        <v>340</v>
      </c>
      <c r="D241" s="297"/>
      <c r="E241" s="297"/>
    </row>
    <row r="242" spans="1:5" ht="12.75">
      <c r="A242" s="311">
        <v>2222</v>
      </c>
      <c r="B242" s="257">
        <v>441600</v>
      </c>
      <c r="C242" s="270" t="s">
        <v>438</v>
      </c>
      <c r="D242" s="297"/>
      <c r="E242" s="297"/>
    </row>
    <row r="243" spans="1:5" ht="12.75">
      <c r="A243" s="311">
        <v>2223</v>
      </c>
      <c r="B243" s="257">
        <v>441700</v>
      </c>
      <c r="C243" s="270" t="s">
        <v>187</v>
      </c>
      <c r="D243" s="297"/>
      <c r="E243" s="297"/>
    </row>
    <row r="244" spans="1:5" ht="12.75">
      <c r="A244" s="311">
        <v>2224</v>
      </c>
      <c r="B244" s="257">
        <v>441800</v>
      </c>
      <c r="C244" s="270" t="s">
        <v>188</v>
      </c>
      <c r="D244" s="297"/>
      <c r="E244" s="297"/>
    </row>
    <row r="245" spans="1:5" ht="12.75">
      <c r="A245" s="311">
        <v>2225</v>
      </c>
      <c r="B245" s="257">
        <v>441900</v>
      </c>
      <c r="C245" s="270" t="s">
        <v>120</v>
      </c>
      <c r="D245" s="297"/>
      <c r="E245" s="297"/>
    </row>
    <row r="246" spans="1:5" s="256" customFormat="1" ht="12.75">
      <c r="A246" s="307">
        <v>2226</v>
      </c>
      <c r="B246" s="247">
        <v>442000</v>
      </c>
      <c r="C246" s="268" t="s">
        <v>1373</v>
      </c>
      <c r="D246" s="296">
        <f>SUM(D247:D252)</f>
        <v>0</v>
      </c>
      <c r="E246" s="296">
        <f>SUM(E247:E252)</f>
        <v>0</v>
      </c>
    </row>
    <row r="247" spans="1:5" ht="24">
      <c r="A247" s="311">
        <v>2227</v>
      </c>
      <c r="B247" s="257">
        <v>442100</v>
      </c>
      <c r="C247" s="270" t="s">
        <v>751</v>
      </c>
      <c r="D247" s="297"/>
      <c r="E247" s="297"/>
    </row>
    <row r="248" spans="1:5" ht="12.75">
      <c r="A248" s="311">
        <v>2228</v>
      </c>
      <c r="B248" s="257">
        <v>442200</v>
      </c>
      <c r="C248" s="270" t="s">
        <v>189</v>
      </c>
      <c r="D248" s="297"/>
      <c r="E248" s="297"/>
    </row>
    <row r="249" spans="1:5" ht="12.75">
      <c r="A249" s="311">
        <v>2229</v>
      </c>
      <c r="B249" s="257">
        <v>442300</v>
      </c>
      <c r="C249" s="270" t="s">
        <v>190</v>
      </c>
      <c r="D249" s="297"/>
      <c r="E249" s="297"/>
    </row>
    <row r="250" spans="1:5" ht="12.75">
      <c r="A250" s="311">
        <v>2230</v>
      </c>
      <c r="B250" s="257">
        <v>442400</v>
      </c>
      <c r="C250" s="270" t="s">
        <v>191</v>
      </c>
      <c r="D250" s="297"/>
      <c r="E250" s="297"/>
    </row>
    <row r="251" spans="1:5" ht="12.75">
      <c r="A251" s="311">
        <v>2231</v>
      </c>
      <c r="B251" s="257">
        <v>442500</v>
      </c>
      <c r="C251" s="270" t="s">
        <v>440</v>
      </c>
      <c r="D251" s="297"/>
      <c r="E251" s="297"/>
    </row>
    <row r="252" spans="1:5" ht="12.75">
      <c r="A252" s="311">
        <v>2232</v>
      </c>
      <c r="B252" s="257">
        <v>442600</v>
      </c>
      <c r="C252" s="270" t="s">
        <v>441</v>
      </c>
      <c r="D252" s="297"/>
      <c r="E252" s="297"/>
    </row>
    <row r="253" spans="1:5" s="256" customFormat="1" ht="12.75">
      <c r="A253" s="307">
        <v>2233</v>
      </c>
      <c r="B253" s="247">
        <v>443000</v>
      </c>
      <c r="C253" s="268" t="s">
        <v>1374</v>
      </c>
      <c r="D253" s="296">
        <f>D254</f>
        <v>0</v>
      </c>
      <c r="E253" s="296">
        <f>E254</f>
        <v>0</v>
      </c>
    </row>
    <row r="254" spans="1:5" ht="12.75">
      <c r="A254" s="311">
        <v>2234</v>
      </c>
      <c r="B254" s="257">
        <v>443100</v>
      </c>
      <c r="C254" s="270" t="s">
        <v>630</v>
      </c>
      <c r="D254" s="297"/>
      <c r="E254" s="297"/>
    </row>
    <row r="255" spans="1:5" s="256" customFormat="1" ht="12.75">
      <c r="A255" s="307">
        <v>2235</v>
      </c>
      <c r="B255" s="247">
        <v>444000</v>
      </c>
      <c r="C255" s="268" t="s">
        <v>1375</v>
      </c>
      <c r="D255" s="296">
        <f>SUM(D256:D258)</f>
        <v>1</v>
      </c>
      <c r="E255" s="296">
        <f>SUM(E256:E258)</f>
        <v>0</v>
      </c>
    </row>
    <row r="256" spans="1:5" ht="12.75">
      <c r="A256" s="311">
        <v>2236</v>
      </c>
      <c r="B256" s="257">
        <v>444100</v>
      </c>
      <c r="C256" s="270" t="s">
        <v>648</v>
      </c>
      <c r="D256" s="297"/>
      <c r="E256" s="297"/>
    </row>
    <row r="257" spans="1:5" ht="12.75">
      <c r="A257" s="311">
        <v>2237</v>
      </c>
      <c r="B257" s="257">
        <v>444200</v>
      </c>
      <c r="C257" s="270" t="s">
        <v>649</v>
      </c>
      <c r="D257" s="297">
        <v>1</v>
      </c>
      <c r="E257" s="297"/>
    </row>
    <row r="258" spans="1:5" ht="12.75">
      <c r="A258" s="311">
        <v>2238</v>
      </c>
      <c r="B258" s="257">
        <v>444300</v>
      </c>
      <c r="C258" s="270" t="s">
        <v>752</v>
      </c>
      <c r="D258" s="297"/>
      <c r="E258" s="297"/>
    </row>
    <row r="259" spans="1:5" s="256" customFormat="1" ht="12.75">
      <c r="A259" s="307">
        <v>2239</v>
      </c>
      <c r="B259" s="247">
        <v>450000</v>
      </c>
      <c r="C259" s="268" t="s">
        <v>1376</v>
      </c>
      <c r="D259" s="296">
        <f>D260+D263+D266+D269</f>
        <v>0</v>
      </c>
      <c r="E259" s="296">
        <f>E260+E263+E266+E269</f>
        <v>0</v>
      </c>
    </row>
    <row r="260" spans="1:5" s="256" customFormat="1" ht="24">
      <c r="A260" s="307">
        <v>2240</v>
      </c>
      <c r="B260" s="247">
        <v>451000</v>
      </c>
      <c r="C260" s="268" t="s">
        <v>1377</v>
      </c>
      <c r="D260" s="296">
        <f>D261+D262</f>
        <v>0</v>
      </c>
      <c r="E260" s="296">
        <f>E261+E262</f>
        <v>0</v>
      </c>
    </row>
    <row r="261" spans="1:5" ht="24">
      <c r="A261" s="311">
        <v>2241</v>
      </c>
      <c r="B261" s="257">
        <v>451100</v>
      </c>
      <c r="C261" s="270" t="s">
        <v>353</v>
      </c>
      <c r="D261" s="297"/>
      <c r="E261" s="297"/>
    </row>
    <row r="262" spans="1:5" ht="24">
      <c r="A262" s="311">
        <v>2242</v>
      </c>
      <c r="B262" s="257">
        <v>451200</v>
      </c>
      <c r="C262" s="270" t="s">
        <v>354</v>
      </c>
      <c r="D262" s="297"/>
      <c r="E262" s="297"/>
    </row>
    <row r="263" spans="1:5" s="256" customFormat="1" ht="24">
      <c r="A263" s="307">
        <v>2243</v>
      </c>
      <c r="B263" s="247">
        <v>452000</v>
      </c>
      <c r="C263" s="268" t="s">
        <v>1378</v>
      </c>
      <c r="D263" s="296">
        <f>D264+D265</f>
        <v>0</v>
      </c>
      <c r="E263" s="296">
        <f>E264+E265</f>
        <v>0</v>
      </c>
    </row>
    <row r="264" spans="1:5" ht="12.75">
      <c r="A264" s="311">
        <v>2244</v>
      </c>
      <c r="B264" s="257">
        <v>452100</v>
      </c>
      <c r="C264" s="270" t="s">
        <v>355</v>
      </c>
      <c r="D264" s="297"/>
      <c r="E264" s="297"/>
    </row>
    <row r="265" spans="1:5" ht="12.75">
      <c r="A265" s="311">
        <v>2245</v>
      </c>
      <c r="B265" s="257">
        <v>452200</v>
      </c>
      <c r="C265" s="270" t="s">
        <v>356</v>
      </c>
      <c r="D265" s="297"/>
      <c r="E265" s="297"/>
    </row>
    <row r="266" spans="1:5" s="256" customFormat="1" ht="24">
      <c r="A266" s="307">
        <v>2246</v>
      </c>
      <c r="B266" s="247">
        <v>453000</v>
      </c>
      <c r="C266" s="268" t="s">
        <v>1379</v>
      </c>
      <c r="D266" s="296">
        <f>D267+D268</f>
        <v>0</v>
      </c>
      <c r="E266" s="296">
        <f>E267+E268</f>
        <v>0</v>
      </c>
    </row>
    <row r="267" spans="1:5" ht="12.75">
      <c r="A267" s="311">
        <v>2247</v>
      </c>
      <c r="B267" s="257">
        <v>453100</v>
      </c>
      <c r="C267" s="270" t="s">
        <v>357</v>
      </c>
      <c r="D267" s="297"/>
      <c r="E267" s="297"/>
    </row>
    <row r="268" spans="1:5" ht="12.75">
      <c r="A268" s="311">
        <v>2248</v>
      </c>
      <c r="B268" s="257">
        <v>453200</v>
      </c>
      <c r="C268" s="270" t="s">
        <v>358</v>
      </c>
      <c r="D268" s="297"/>
      <c r="E268" s="297"/>
    </row>
    <row r="269" spans="1:5" s="256" customFormat="1" ht="12.75">
      <c r="A269" s="307">
        <v>2249</v>
      </c>
      <c r="B269" s="247">
        <v>454000</v>
      </c>
      <c r="C269" s="268" t="s">
        <v>1380</v>
      </c>
      <c r="D269" s="296">
        <f>D270+D271</f>
        <v>0</v>
      </c>
      <c r="E269" s="296">
        <f>E270+E271</f>
        <v>0</v>
      </c>
    </row>
    <row r="270" spans="1:5" ht="12.75">
      <c r="A270" s="311">
        <v>2250</v>
      </c>
      <c r="B270" s="257">
        <v>454100</v>
      </c>
      <c r="C270" s="270" t="s">
        <v>359</v>
      </c>
      <c r="D270" s="297"/>
      <c r="E270" s="297"/>
    </row>
    <row r="271" spans="1:5" ht="12.75">
      <c r="A271" s="311">
        <v>2251</v>
      </c>
      <c r="B271" s="257">
        <v>454200</v>
      </c>
      <c r="C271" s="270" t="s">
        <v>360</v>
      </c>
      <c r="D271" s="297"/>
      <c r="E271" s="297"/>
    </row>
    <row r="272" spans="1:5" s="256" customFormat="1" ht="24">
      <c r="A272" s="307">
        <v>2252</v>
      </c>
      <c r="B272" s="247">
        <v>460000</v>
      </c>
      <c r="C272" s="268" t="s">
        <v>1381</v>
      </c>
      <c r="D272" s="296">
        <f>D273+D276+D279+D282+D285</f>
        <v>725</v>
      </c>
      <c r="E272" s="296">
        <f>E273+E276+E279+E282+E285</f>
        <v>828</v>
      </c>
    </row>
    <row r="273" spans="1:5" s="256" customFormat="1" ht="12.75">
      <c r="A273" s="307">
        <v>2253</v>
      </c>
      <c r="B273" s="247">
        <v>461000</v>
      </c>
      <c r="C273" s="268" t="s">
        <v>1382</v>
      </c>
      <c r="D273" s="296">
        <f>D274+D275</f>
        <v>0</v>
      </c>
      <c r="E273" s="296">
        <f>E274+E275</f>
        <v>0</v>
      </c>
    </row>
    <row r="274" spans="1:5" ht="12.75">
      <c r="A274" s="311">
        <v>2254</v>
      </c>
      <c r="B274" s="257">
        <v>461100</v>
      </c>
      <c r="C274" s="270" t="s">
        <v>361</v>
      </c>
      <c r="D274" s="297"/>
      <c r="E274" s="297"/>
    </row>
    <row r="275" spans="1:5" ht="12.75">
      <c r="A275" s="311">
        <v>2255</v>
      </c>
      <c r="B275" s="257">
        <v>461200</v>
      </c>
      <c r="C275" s="270" t="s">
        <v>362</v>
      </c>
      <c r="D275" s="297"/>
      <c r="E275" s="297"/>
    </row>
    <row r="276" spans="1:5" s="256" customFormat="1" ht="24">
      <c r="A276" s="307">
        <v>2256</v>
      </c>
      <c r="B276" s="247">
        <v>462000</v>
      </c>
      <c r="C276" s="268" t="s">
        <v>1383</v>
      </c>
      <c r="D276" s="296">
        <f>D277+D278</f>
        <v>0</v>
      </c>
      <c r="E276" s="296">
        <f>E277+E278</f>
        <v>0</v>
      </c>
    </row>
    <row r="277" spans="1:5" ht="12.75">
      <c r="A277" s="311">
        <v>2257</v>
      </c>
      <c r="B277" s="257">
        <v>462100</v>
      </c>
      <c r="C277" s="270" t="s">
        <v>631</v>
      </c>
      <c r="D277" s="297"/>
      <c r="E277" s="297"/>
    </row>
    <row r="278" spans="1:5" ht="12.75">
      <c r="A278" s="311">
        <v>2258</v>
      </c>
      <c r="B278" s="257">
        <v>462200</v>
      </c>
      <c r="C278" s="270" t="s">
        <v>473</v>
      </c>
      <c r="D278" s="297"/>
      <c r="E278" s="297"/>
    </row>
    <row r="279" spans="1:5" s="256" customFormat="1" ht="12.75">
      <c r="A279" s="307">
        <v>2259</v>
      </c>
      <c r="B279" s="247">
        <v>463000</v>
      </c>
      <c r="C279" s="268" t="s">
        <v>1384</v>
      </c>
      <c r="D279" s="296">
        <f>D280+D281</f>
        <v>0</v>
      </c>
      <c r="E279" s="296">
        <f>E280+E281</f>
        <v>0</v>
      </c>
    </row>
    <row r="280" spans="1:5" ht="12.75">
      <c r="A280" s="311">
        <v>2260</v>
      </c>
      <c r="B280" s="257">
        <v>463100</v>
      </c>
      <c r="C280" s="270" t="s">
        <v>325</v>
      </c>
      <c r="D280" s="297"/>
      <c r="E280" s="297"/>
    </row>
    <row r="281" spans="1:5" ht="12.75">
      <c r="A281" s="311">
        <v>2261</v>
      </c>
      <c r="B281" s="257">
        <v>463200</v>
      </c>
      <c r="C281" s="270" t="s">
        <v>439</v>
      </c>
      <c r="D281" s="297"/>
      <c r="E281" s="297"/>
    </row>
    <row r="282" spans="1:5" s="256" customFormat="1" ht="24">
      <c r="A282" s="307">
        <v>2262</v>
      </c>
      <c r="B282" s="247">
        <v>464000</v>
      </c>
      <c r="C282" s="268" t="s">
        <v>1385</v>
      </c>
      <c r="D282" s="296">
        <f>D283+D284</f>
        <v>0</v>
      </c>
      <c r="E282" s="296">
        <f>E283+E284</f>
        <v>0</v>
      </c>
    </row>
    <row r="283" spans="1:5" ht="12.75">
      <c r="A283" s="311">
        <v>2263</v>
      </c>
      <c r="B283" s="257">
        <v>464100</v>
      </c>
      <c r="C283" s="270" t="s">
        <v>57</v>
      </c>
      <c r="D283" s="297"/>
      <c r="E283" s="297"/>
    </row>
    <row r="284" spans="1:5" ht="24">
      <c r="A284" s="311">
        <v>2264</v>
      </c>
      <c r="B284" s="319">
        <v>464200</v>
      </c>
      <c r="C284" s="320" t="s">
        <v>58</v>
      </c>
      <c r="D284" s="297"/>
      <c r="E284" s="297"/>
    </row>
    <row r="285" spans="1:5" s="256" customFormat="1" ht="12.75">
      <c r="A285" s="307">
        <v>2265</v>
      </c>
      <c r="B285" s="316">
        <v>465000</v>
      </c>
      <c r="C285" s="317" t="s">
        <v>1386</v>
      </c>
      <c r="D285" s="302">
        <f>D286+D287</f>
        <v>725</v>
      </c>
      <c r="E285" s="302">
        <f>E286+E287</f>
        <v>828</v>
      </c>
    </row>
    <row r="286" spans="1:5" ht="12.75">
      <c r="A286" s="311">
        <v>2266</v>
      </c>
      <c r="B286" s="318">
        <v>465100</v>
      </c>
      <c r="C286" s="313" t="s">
        <v>59</v>
      </c>
      <c r="D286" s="305">
        <v>725</v>
      </c>
      <c r="E286" s="297">
        <v>828</v>
      </c>
    </row>
    <row r="287" spans="1:5" ht="12.75">
      <c r="A287" s="311">
        <v>2267</v>
      </c>
      <c r="B287" s="318">
        <v>465200</v>
      </c>
      <c r="C287" s="315" t="s">
        <v>60</v>
      </c>
      <c r="D287" s="305"/>
      <c r="E287" s="297"/>
    </row>
    <row r="288" spans="1:5" s="256" customFormat="1" ht="24">
      <c r="A288" s="307">
        <v>2268</v>
      </c>
      <c r="B288" s="322">
        <v>470000</v>
      </c>
      <c r="C288" s="317" t="s">
        <v>1387</v>
      </c>
      <c r="D288" s="302">
        <f>D289+D293</f>
        <v>0</v>
      </c>
      <c r="E288" s="302">
        <f>E289+E293</f>
        <v>0</v>
      </c>
    </row>
    <row r="289" spans="1:5" s="256" customFormat="1" ht="36">
      <c r="A289" s="307">
        <v>2269</v>
      </c>
      <c r="B289" s="306">
        <v>471000</v>
      </c>
      <c r="C289" s="317" t="s">
        <v>1388</v>
      </c>
      <c r="D289" s="302">
        <f>SUM(D290:D292)</f>
        <v>0</v>
      </c>
      <c r="E289" s="296">
        <f>SUM(E290:E292)</f>
        <v>0</v>
      </c>
    </row>
    <row r="290" spans="1:5" ht="24">
      <c r="A290" s="311">
        <v>2270</v>
      </c>
      <c r="B290" s="257">
        <v>471100</v>
      </c>
      <c r="C290" s="323" t="s">
        <v>200</v>
      </c>
      <c r="D290" s="297"/>
      <c r="E290" s="297"/>
    </row>
    <row r="291" spans="1:5" ht="24">
      <c r="A291" s="311">
        <v>2271</v>
      </c>
      <c r="B291" s="257">
        <v>471200</v>
      </c>
      <c r="C291" s="270" t="s">
        <v>93</v>
      </c>
      <c r="D291" s="297"/>
      <c r="E291" s="297"/>
    </row>
    <row r="292" spans="1:5" ht="24">
      <c r="A292" s="311">
        <v>2272</v>
      </c>
      <c r="B292" s="257">
        <v>471900</v>
      </c>
      <c r="C292" s="270" t="s">
        <v>94</v>
      </c>
      <c r="D292" s="297"/>
      <c r="E292" s="297"/>
    </row>
    <row r="293" spans="1:5" s="256" customFormat="1" ht="24">
      <c r="A293" s="307">
        <v>2273</v>
      </c>
      <c r="B293" s="247">
        <v>472000</v>
      </c>
      <c r="C293" s="268" t="s">
        <v>1389</v>
      </c>
      <c r="D293" s="296">
        <f>SUM(D294:D302)</f>
        <v>0</v>
      </c>
      <c r="E293" s="296">
        <f>SUM(E294:E302)</f>
        <v>0</v>
      </c>
    </row>
    <row r="294" spans="1:5" ht="12.75">
      <c r="A294" s="311">
        <v>2274</v>
      </c>
      <c r="B294" s="257">
        <v>472100</v>
      </c>
      <c r="C294" s="270" t="s">
        <v>95</v>
      </c>
      <c r="D294" s="297"/>
      <c r="E294" s="297"/>
    </row>
    <row r="295" spans="1:5" ht="12.75">
      <c r="A295" s="311">
        <v>2275</v>
      </c>
      <c r="B295" s="257">
        <v>472200</v>
      </c>
      <c r="C295" s="270" t="s">
        <v>1390</v>
      </c>
      <c r="D295" s="297"/>
      <c r="E295" s="297"/>
    </row>
    <row r="296" spans="1:5" ht="12.75">
      <c r="A296" s="311">
        <v>2276</v>
      </c>
      <c r="B296" s="257">
        <v>472300</v>
      </c>
      <c r="C296" s="270" t="s">
        <v>1391</v>
      </c>
      <c r="D296" s="297"/>
      <c r="E296" s="297"/>
    </row>
    <row r="297" spans="1:5" ht="12.75">
      <c r="A297" s="311">
        <v>2277</v>
      </c>
      <c r="B297" s="257">
        <v>472400</v>
      </c>
      <c r="C297" s="270" t="s">
        <v>1392</v>
      </c>
      <c r="D297" s="297"/>
      <c r="E297" s="297"/>
    </row>
    <row r="298" spans="1:5" ht="12.75">
      <c r="A298" s="311">
        <v>2278</v>
      </c>
      <c r="B298" s="257">
        <v>472500</v>
      </c>
      <c r="C298" s="270" t="s">
        <v>40</v>
      </c>
      <c r="D298" s="297"/>
      <c r="E298" s="297"/>
    </row>
    <row r="299" spans="1:5" ht="12.75">
      <c r="A299" s="311">
        <v>2279</v>
      </c>
      <c r="B299" s="257">
        <v>472600</v>
      </c>
      <c r="C299" s="270" t="s">
        <v>41</v>
      </c>
      <c r="D299" s="297"/>
      <c r="E299" s="297"/>
    </row>
    <row r="300" spans="1:5" ht="12.75">
      <c r="A300" s="311">
        <v>2280</v>
      </c>
      <c r="B300" s="257">
        <v>472700</v>
      </c>
      <c r="C300" s="270" t="s">
        <v>1393</v>
      </c>
      <c r="D300" s="297"/>
      <c r="E300" s="297"/>
    </row>
    <row r="301" spans="1:5" ht="12.75">
      <c r="A301" s="311">
        <v>2281</v>
      </c>
      <c r="B301" s="257">
        <v>472800</v>
      </c>
      <c r="C301" s="270" t="s">
        <v>1394</v>
      </c>
      <c r="D301" s="297"/>
      <c r="E301" s="297"/>
    </row>
    <row r="302" spans="1:5" ht="12.75">
      <c r="A302" s="311">
        <v>2282</v>
      </c>
      <c r="B302" s="257">
        <v>472900</v>
      </c>
      <c r="C302" s="320" t="s">
        <v>658</v>
      </c>
      <c r="D302" s="297"/>
      <c r="E302" s="297"/>
    </row>
    <row r="303" spans="1:5" s="256" customFormat="1" ht="12.75">
      <c r="A303" s="307">
        <v>2283</v>
      </c>
      <c r="B303" s="306">
        <v>480000</v>
      </c>
      <c r="C303" s="317" t="s">
        <v>1395</v>
      </c>
      <c r="D303" s="302">
        <f>D304+D307+D311+D313+D316+D318</f>
        <v>1039</v>
      </c>
      <c r="E303" s="302">
        <f>E304+E307+E311+E313+E316+E318</f>
        <v>151</v>
      </c>
    </row>
    <row r="304" spans="1:5" s="256" customFormat="1" ht="24">
      <c r="A304" s="307">
        <v>2284</v>
      </c>
      <c r="B304" s="306">
        <v>481000</v>
      </c>
      <c r="C304" s="317" t="s">
        <v>1396</v>
      </c>
      <c r="D304" s="302">
        <f>D305+D306</f>
        <v>0</v>
      </c>
      <c r="E304" s="296">
        <f>E305+E306</f>
        <v>0</v>
      </c>
    </row>
    <row r="305" spans="1:5" ht="24">
      <c r="A305" s="311">
        <v>2285</v>
      </c>
      <c r="B305" s="257">
        <v>481100</v>
      </c>
      <c r="C305" s="323" t="s">
        <v>363</v>
      </c>
      <c r="D305" s="297"/>
      <c r="E305" s="297"/>
    </row>
    <row r="306" spans="1:5" ht="12.75">
      <c r="A306" s="311">
        <v>2286</v>
      </c>
      <c r="B306" s="257">
        <v>481900</v>
      </c>
      <c r="C306" s="270" t="s">
        <v>364</v>
      </c>
      <c r="D306" s="297"/>
      <c r="E306" s="297"/>
    </row>
    <row r="307" spans="1:5" s="256" customFormat="1" ht="12.75">
      <c r="A307" s="307">
        <v>2287</v>
      </c>
      <c r="B307" s="249">
        <v>482000</v>
      </c>
      <c r="C307" s="312" t="s">
        <v>1397</v>
      </c>
      <c r="D307" s="296">
        <f>SUM(D308:D310)</f>
        <v>250</v>
      </c>
      <c r="E307" s="296">
        <f>SUM(E308:E310)</f>
        <v>151</v>
      </c>
    </row>
    <row r="308" spans="1:5" ht="12.75">
      <c r="A308" s="321">
        <v>2288</v>
      </c>
      <c r="B308" s="318">
        <v>482100</v>
      </c>
      <c r="C308" s="313" t="s">
        <v>186</v>
      </c>
      <c r="D308" s="305">
        <v>39</v>
      </c>
      <c r="E308" s="297">
        <v>29</v>
      </c>
    </row>
    <row r="309" spans="1:5" ht="12.75">
      <c r="A309" s="321">
        <v>2289</v>
      </c>
      <c r="B309" s="318">
        <v>482200</v>
      </c>
      <c r="C309" s="313" t="s">
        <v>61</v>
      </c>
      <c r="D309" s="305">
        <v>211</v>
      </c>
      <c r="E309" s="297">
        <f>6+116</f>
        <v>122</v>
      </c>
    </row>
    <row r="310" spans="1:5" ht="12.75">
      <c r="A310" s="321">
        <v>2290</v>
      </c>
      <c r="B310" s="318">
        <v>482300</v>
      </c>
      <c r="C310" s="313" t="s">
        <v>753</v>
      </c>
      <c r="D310" s="305"/>
      <c r="E310" s="297"/>
    </row>
    <row r="311" spans="1:5" s="256" customFormat="1" ht="12.75">
      <c r="A311" s="308">
        <v>2291</v>
      </c>
      <c r="B311" s="247">
        <v>483000</v>
      </c>
      <c r="C311" s="268" t="s">
        <v>1398</v>
      </c>
      <c r="D311" s="296">
        <f>D312</f>
        <v>789</v>
      </c>
      <c r="E311" s="296">
        <f>E312</f>
        <v>0</v>
      </c>
    </row>
    <row r="312" spans="1:5" ht="12.75">
      <c r="A312" s="321">
        <v>2292</v>
      </c>
      <c r="B312" s="257">
        <v>483100</v>
      </c>
      <c r="C312" s="270" t="s">
        <v>0</v>
      </c>
      <c r="D312" s="297">
        <v>789</v>
      </c>
      <c r="E312" s="297"/>
    </row>
    <row r="313" spans="1:5" s="256" customFormat="1" ht="36">
      <c r="A313" s="308">
        <v>2293</v>
      </c>
      <c r="B313" s="247">
        <v>484000</v>
      </c>
      <c r="C313" s="268" t="s">
        <v>1399</v>
      </c>
      <c r="D313" s="296">
        <f>D314+D315</f>
        <v>0</v>
      </c>
      <c r="E313" s="296">
        <f>E314+E315</f>
        <v>0</v>
      </c>
    </row>
    <row r="314" spans="1:5" ht="12.75">
      <c r="A314" s="321">
        <v>2294</v>
      </c>
      <c r="B314" s="257">
        <v>484100</v>
      </c>
      <c r="C314" s="270" t="s">
        <v>1400</v>
      </c>
      <c r="D314" s="297"/>
      <c r="E314" s="297"/>
    </row>
    <row r="315" spans="1:5" ht="12.75">
      <c r="A315" s="321">
        <v>2295</v>
      </c>
      <c r="B315" s="257">
        <v>484200</v>
      </c>
      <c r="C315" s="270" t="s">
        <v>455</v>
      </c>
      <c r="D315" s="297"/>
      <c r="E315" s="297"/>
    </row>
    <row r="316" spans="1:5" s="256" customFormat="1" ht="24">
      <c r="A316" s="308">
        <v>2296</v>
      </c>
      <c r="B316" s="247">
        <v>485000</v>
      </c>
      <c r="C316" s="268" t="s">
        <v>1401</v>
      </c>
      <c r="D316" s="296">
        <f>D317</f>
        <v>0</v>
      </c>
      <c r="E316" s="296">
        <f>E317</f>
        <v>0</v>
      </c>
    </row>
    <row r="317" spans="1:5" ht="24">
      <c r="A317" s="321">
        <v>2297</v>
      </c>
      <c r="B317" s="319">
        <v>485100</v>
      </c>
      <c r="C317" s="320" t="s">
        <v>1402</v>
      </c>
      <c r="D317" s="297"/>
      <c r="E317" s="297"/>
    </row>
    <row r="318" spans="1:5" s="256" customFormat="1" ht="36">
      <c r="A318" s="308">
        <v>2298</v>
      </c>
      <c r="B318" s="316">
        <v>489000</v>
      </c>
      <c r="C318" s="317" t="s">
        <v>1403</v>
      </c>
      <c r="D318" s="302">
        <f>D319</f>
        <v>0</v>
      </c>
      <c r="E318" s="302">
        <f>E319</f>
        <v>0</v>
      </c>
    </row>
    <row r="319" spans="1:5" ht="24">
      <c r="A319" s="321">
        <v>2299</v>
      </c>
      <c r="B319" s="318">
        <v>489100</v>
      </c>
      <c r="C319" s="313" t="s">
        <v>582</v>
      </c>
      <c r="D319" s="305"/>
      <c r="E319" s="297"/>
    </row>
    <row r="320" spans="1:5" s="256" customFormat="1" ht="24">
      <c r="A320" s="308">
        <v>2300</v>
      </c>
      <c r="B320" s="316">
        <v>500000</v>
      </c>
      <c r="C320" s="317" t="s">
        <v>1404</v>
      </c>
      <c r="D320" s="302">
        <f>D321+D343+D352+D355+D363</f>
        <v>2412</v>
      </c>
      <c r="E320" s="302">
        <f>E321+E343+E352+E355+E363</f>
        <v>5197</v>
      </c>
    </row>
    <row r="321" spans="1:5" s="256" customFormat="1" ht="12.75">
      <c r="A321" s="308">
        <v>2301</v>
      </c>
      <c r="B321" s="316">
        <v>510000</v>
      </c>
      <c r="C321" s="317" t="s">
        <v>1405</v>
      </c>
      <c r="D321" s="302">
        <f>D322+D327+D337+D339+D341</f>
        <v>2412</v>
      </c>
      <c r="E321" s="302">
        <f>E322+E327+E337+E339+E341</f>
        <v>5197</v>
      </c>
    </row>
    <row r="322" spans="1:5" s="256" customFormat="1" ht="12.75">
      <c r="A322" s="308">
        <v>2302</v>
      </c>
      <c r="B322" s="316">
        <v>511000</v>
      </c>
      <c r="C322" s="317" t="s">
        <v>1406</v>
      </c>
      <c r="D322" s="302">
        <f>SUM(D323:D326)</f>
        <v>0</v>
      </c>
      <c r="E322" s="302">
        <f>SUM(E323:E326)</f>
        <v>0</v>
      </c>
    </row>
    <row r="323" spans="1:5" ht="12.75">
      <c r="A323" s="321">
        <v>2303</v>
      </c>
      <c r="B323" s="318">
        <v>511100</v>
      </c>
      <c r="C323" s="313" t="s">
        <v>571</v>
      </c>
      <c r="D323" s="305"/>
      <c r="E323" s="297"/>
    </row>
    <row r="324" spans="1:5" ht="12.75">
      <c r="A324" s="321">
        <v>2304</v>
      </c>
      <c r="B324" s="318">
        <v>511200</v>
      </c>
      <c r="C324" s="313" t="s">
        <v>572</v>
      </c>
      <c r="D324" s="305"/>
      <c r="E324" s="297"/>
    </row>
    <row r="325" spans="1:5" ht="12.75">
      <c r="A325" s="321">
        <v>2305</v>
      </c>
      <c r="B325" s="318">
        <v>511300</v>
      </c>
      <c r="C325" s="313" t="s">
        <v>573</v>
      </c>
      <c r="D325" s="305"/>
      <c r="E325" s="297"/>
    </row>
    <row r="326" spans="1:5" ht="12.75">
      <c r="A326" s="321">
        <v>2306</v>
      </c>
      <c r="B326" s="318">
        <v>511400</v>
      </c>
      <c r="C326" s="313" t="s">
        <v>574</v>
      </c>
      <c r="D326" s="305"/>
      <c r="E326" s="297"/>
    </row>
    <row r="327" spans="1:5" s="256" customFormat="1" ht="12.75">
      <c r="A327" s="308">
        <v>2307</v>
      </c>
      <c r="B327" s="316">
        <v>512000</v>
      </c>
      <c r="C327" s="317" t="s">
        <v>1407</v>
      </c>
      <c r="D327" s="302">
        <f>SUM(D328:D336)</f>
        <v>17</v>
      </c>
      <c r="E327" s="302">
        <f>SUM(E328:E336)</f>
        <v>5197</v>
      </c>
    </row>
    <row r="328" spans="1:5" ht="12.75">
      <c r="A328" s="321">
        <v>2308</v>
      </c>
      <c r="B328" s="318">
        <v>512100</v>
      </c>
      <c r="C328" s="313" t="s">
        <v>575</v>
      </c>
      <c r="D328" s="305"/>
      <c r="E328" s="297"/>
    </row>
    <row r="329" spans="1:5" ht="12.75">
      <c r="A329" s="321">
        <v>2309</v>
      </c>
      <c r="B329" s="318">
        <v>512200</v>
      </c>
      <c r="C329" s="313" t="s">
        <v>183</v>
      </c>
      <c r="D329" s="305">
        <v>17</v>
      </c>
      <c r="E329" s="297">
        <v>58</v>
      </c>
    </row>
    <row r="330" spans="1:5" ht="12.75">
      <c r="A330" s="321">
        <v>2310</v>
      </c>
      <c r="B330" s="318">
        <v>512300</v>
      </c>
      <c r="C330" s="313" t="s">
        <v>184</v>
      </c>
      <c r="D330" s="305"/>
      <c r="E330" s="297"/>
    </row>
    <row r="331" spans="1:5" ht="12.75">
      <c r="A331" s="321">
        <v>2311</v>
      </c>
      <c r="B331" s="318">
        <v>512400</v>
      </c>
      <c r="C331" s="313" t="s">
        <v>346</v>
      </c>
      <c r="D331" s="305"/>
      <c r="E331" s="297"/>
    </row>
    <row r="332" spans="1:5" ht="12.75">
      <c r="A332" s="321">
        <v>2312</v>
      </c>
      <c r="B332" s="318">
        <v>512500</v>
      </c>
      <c r="C332" s="313" t="s">
        <v>185</v>
      </c>
      <c r="D332" s="305"/>
      <c r="E332" s="297">
        <v>5139</v>
      </c>
    </row>
    <row r="333" spans="1:5" ht="12.75">
      <c r="A333" s="321">
        <v>2313</v>
      </c>
      <c r="B333" s="318">
        <v>512600</v>
      </c>
      <c r="C333" s="313" t="s">
        <v>1408</v>
      </c>
      <c r="D333" s="305"/>
      <c r="E333" s="297"/>
    </row>
    <row r="334" spans="1:5" ht="12.75">
      <c r="A334" s="321">
        <v>2314</v>
      </c>
      <c r="B334" s="318">
        <v>512700</v>
      </c>
      <c r="C334" s="313" t="s">
        <v>103</v>
      </c>
      <c r="D334" s="305"/>
      <c r="E334" s="297"/>
    </row>
    <row r="335" spans="1:5" ht="12.75">
      <c r="A335" s="321">
        <v>2315</v>
      </c>
      <c r="B335" s="318">
        <v>512800</v>
      </c>
      <c r="C335" s="313" t="s">
        <v>104</v>
      </c>
      <c r="D335" s="305"/>
      <c r="E335" s="297"/>
    </row>
    <row r="336" spans="1:5" ht="12.75">
      <c r="A336" s="321">
        <v>2316</v>
      </c>
      <c r="B336" s="324">
        <v>512900</v>
      </c>
      <c r="C336" s="315" t="s">
        <v>576</v>
      </c>
      <c r="D336" s="305"/>
      <c r="E336" s="297"/>
    </row>
    <row r="337" spans="1:5" s="256" customFormat="1" ht="12.75">
      <c r="A337" s="308">
        <v>2317</v>
      </c>
      <c r="B337" s="316">
        <v>513000</v>
      </c>
      <c r="C337" s="317" t="s">
        <v>1409</v>
      </c>
      <c r="D337" s="302">
        <f>D338</f>
        <v>2395</v>
      </c>
      <c r="E337" s="302">
        <f>E338</f>
        <v>0</v>
      </c>
    </row>
    <row r="338" spans="1:5" ht="12.75">
      <c r="A338" s="321">
        <v>2318</v>
      </c>
      <c r="B338" s="318">
        <v>513100</v>
      </c>
      <c r="C338" s="313" t="s">
        <v>583</v>
      </c>
      <c r="D338" s="305">
        <v>2395</v>
      </c>
      <c r="E338" s="297"/>
    </row>
    <row r="339" spans="1:5" s="256" customFormat="1" ht="12.75">
      <c r="A339" s="308">
        <v>2319</v>
      </c>
      <c r="B339" s="316">
        <v>514000</v>
      </c>
      <c r="C339" s="317" t="s">
        <v>1410</v>
      </c>
      <c r="D339" s="302">
        <f>D340</f>
        <v>0</v>
      </c>
      <c r="E339" s="302">
        <f>E340</f>
        <v>0</v>
      </c>
    </row>
    <row r="340" spans="1:5" ht="12.75">
      <c r="A340" s="321">
        <v>2320</v>
      </c>
      <c r="B340" s="318">
        <v>514100</v>
      </c>
      <c r="C340" s="313" t="s">
        <v>577</v>
      </c>
      <c r="D340" s="305"/>
      <c r="E340" s="297"/>
    </row>
    <row r="341" spans="1:5" s="256" customFormat="1" ht="12.75">
      <c r="A341" s="308">
        <v>2321</v>
      </c>
      <c r="B341" s="316">
        <v>515000</v>
      </c>
      <c r="C341" s="317" t="s">
        <v>1411</v>
      </c>
      <c r="D341" s="302">
        <f>D342</f>
        <v>0</v>
      </c>
      <c r="E341" s="302">
        <f>E342</f>
        <v>0</v>
      </c>
    </row>
    <row r="342" spans="1:5" ht="12.75">
      <c r="A342" s="321">
        <v>2322</v>
      </c>
      <c r="B342" s="318">
        <v>515100</v>
      </c>
      <c r="C342" s="313" t="s">
        <v>462</v>
      </c>
      <c r="D342" s="305"/>
      <c r="E342" s="297"/>
    </row>
    <row r="343" spans="1:5" s="256" customFormat="1" ht="12.75">
      <c r="A343" s="308">
        <v>2323</v>
      </c>
      <c r="B343" s="316">
        <v>520000</v>
      </c>
      <c r="C343" s="317" t="s">
        <v>1412</v>
      </c>
      <c r="D343" s="302">
        <f>D344+D346+D350</f>
        <v>0</v>
      </c>
      <c r="E343" s="302">
        <f>E344+E346+E350</f>
        <v>0</v>
      </c>
    </row>
    <row r="344" spans="1:5" s="256" customFormat="1" ht="12.75">
      <c r="A344" s="308">
        <v>2324</v>
      </c>
      <c r="B344" s="316">
        <v>521000</v>
      </c>
      <c r="C344" s="317" t="s">
        <v>1413</v>
      </c>
      <c r="D344" s="302">
        <f>D345</f>
        <v>0</v>
      </c>
      <c r="E344" s="302">
        <f>E345</f>
        <v>0</v>
      </c>
    </row>
    <row r="345" spans="1:5" ht="12.75">
      <c r="A345" s="321">
        <v>2325</v>
      </c>
      <c r="B345" s="318">
        <v>521100</v>
      </c>
      <c r="C345" s="313" t="s">
        <v>334</v>
      </c>
      <c r="D345" s="305"/>
      <c r="E345" s="297"/>
    </row>
    <row r="346" spans="1:5" s="256" customFormat="1" ht="12.75">
      <c r="A346" s="308">
        <v>2326</v>
      </c>
      <c r="B346" s="316">
        <v>522000</v>
      </c>
      <c r="C346" s="317" t="s">
        <v>1414</v>
      </c>
      <c r="D346" s="302">
        <f>SUM(D347:D349)</f>
        <v>0</v>
      </c>
      <c r="E346" s="302">
        <f>SUM(E347:E349)</f>
        <v>0</v>
      </c>
    </row>
    <row r="347" spans="1:5" ht="12.75">
      <c r="A347" s="321">
        <v>2327</v>
      </c>
      <c r="B347" s="318">
        <v>522100</v>
      </c>
      <c r="C347" s="313" t="s">
        <v>536</v>
      </c>
      <c r="D347" s="305"/>
      <c r="E347" s="297"/>
    </row>
    <row r="348" spans="1:5" ht="12.75">
      <c r="A348" s="321">
        <v>2328</v>
      </c>
      <c r="B348" s="318">
        <v>522200</v>
      </c>
      <c r="C348" s="313" t="s">
        <v>328</v>
      </c>
      <c r="D348" s="305"/>
      <c r="E348" s="297"/>
    </row>
    <row r="349" spans="1:5" ht="12.75">
      <c r="A349" s="321">
        <v>2329</v>
      </c>
      <c r="B349" s="324">
        <v>522300</v>
      </c>
      <c r="C349" s="315" t="s">
        <v>329</v>
      </c>
      <c r="D349" s="305"/>
      <c r="E349" s="297"/>
    </row>
    <row r="350" spans="1:5" s="256" customFormat="1" ht="12.75">
      <c r="A350" s="308">
        <v>2330</v>
      </c>
      <c r="B350" s="316">
        <v>523000</v>
      </c>
      <c r="C350" s="317" t="s">
        <v>1415</v>
      </c>
      <c r="D350" s="302">
        <f>D351</f>
        <v>0</v>
      </c>
      <c r="E350" s="302">
        <f>E351</f>
        <v>0</v>
      </c>
    </row>
    <row r="351" spans="1:5" ht="12.75">
      <c r="A351" s="321">
        <v>2331</v>
      </c>
      <c r="B351" s="318">
        <v>523100</v>
      </c>
      <c r="C351" s="313" t="s">
        <v>330</v>
      </c>
      <c r="D351" s="305"/>
      <c r="E351" s="297"/>
    </row>
    <row r="352" spans="1:5" s="256" customFormat="1" ht="12.75">
      <c r="A352" s="308">
        <v>2332</v>
      </c>
      <c r="B352" s="316">
        <v>530000</v>
      </c>
      <c r="C352" s="317" t="s">
        <v>1416</v>
      </c>
      <c r="D352" s="302">
        <f>D353</f>
        <v>0</v>
      </c>
      <c r="E352" s="302">
        <f>E353</f>
        <v>0</v>
      </c>
    </row>
    <row r="353" spans="1:5" s="256" customFormat="1" ht="12.75">
      <c r="A353" s="308">
        <v>2333</v>
      </c>
      <c r="B353" s="316">
        <v>531000</v>
      </c>
      <c r="C353" s="317" t="s">
        <v>1417</v>
      </c>
      <c r="D353" s="302">
        <f>D354</f>
        <v>0</v>
      </c>
      <c r="E353" s="302">
        <f>E354</f>
        <v>0</v>
      </c>
    </row>
    <row r="354" spans="1:5" ht="12.75">
      <c r="A354" s="321">
        <v>2334</v>
      </c>
      <c r="B354" s="318">
        <v>531100</v>
      </c>
      <c r="C354" s="313" t="s">
        <v>437</v>
      </c>
      <c r="D354" s="305"/>
      <c r="E354" s="297"/>
    </row>
    <row r="355" spans="1:5" s="256" customFormat="1" ht="12.75">
      <c r="A355" s="308">
        <v>2335</v>
      </c>
      <c r="B355" s="316">
        <v>540000</v>
      </c>
      <c r="C355" s="317" t="s">
        <v>1418</v>
      </c>
      <c r="D355" s="302">
        <f>D356+D358+D360</f>
        <v>0</v>
      </c>
      <c r="E355" s="302">
        <f>E356+E358+E360</f>
        <v>0</v>
      </c>
    </row>
    <row r="356" spans="1:5" s="256" customFormat="1" ht="12.75">
      <c r="A356" s="308">
        <v>2336</v>
      </c>
      <c r="B356" s="316">
        <v>541000</v>
      </c>
      <c r="C356" s="317" t="s">
        <v>1419</v>
      </c>
      <c r="D356" s="302">
        <f>D357</f>
        <v>0</v>
      </c>
      <c r="E356" s="302">
        <f>E357</f>
        <v>0</v>
      </c>
    </row>
    <row r="357" spans="1:5" ht="12.75">
      <c r="A357" s="321">
        <v>2337</v>
      </c>
      <c r="B357" s="318">
        <v>541100</v>
      </c>
      <c r="C357" s="313" t="s">
        <v>368</v>
      </c>
      <c r="D357" s="305"/>
      <c r="E357" s="297"/>
    </row>
    <row r="358" spans="1:5" s="256" customFormat="1" ht="12.75">
      <c r="A358" s="308">
        <v>2338</v>
      </c>
      <c r="B358" s="316">
        <v>542000</v>
      </c>
      <c r="C358" s="317" t="s">
        <v>1420</v>
      </c>
      <c r="D358" s="302">
        <f>D359</f>
        <v>0</v>
      </c>
      <c r="E358" s="302">
        <f>E359</f>
        <v>0</v>
      </c>
    </row>
    <row r="359" spans="1:5" ht="12.75">
      <c r="A359" s="321">
        <v>2339</v>
      </c>
      <c r="B359" s="318">
        <v>542100</v>
      </c>
      <c r="C359" s="313" t="s">
        <v>331</v>
      </c>
      <c r="D359" s="305"/>
      <c r="E359" s="297"/>
    </row>
    <row r="360" spans="1:5" s="256" customFormat="1" ht="12.75">
      <c r="A360" s="308">
        <v>2340</v>
      </c>
      <c r="B360" s="316">
        <v>543000</v>
      </c>
      <c r="C360" s="317" t="s">
        <v>1421</v>
      </c>
      <c r="D360" s="302">
        <f>D361+D362</f>
        <v>0</v>
      </c>
      <c r="E360" s="302">
        <f>E361+E362</f>
        <v>0</v>
      </c>
    </row>
    <row r="361" spans="1:5" ht="12.75">
      <c r="A361" s="321">
        <v>2341</v>
      </c>
      <c r="B361" s="318">
        <v>543100</v>
      </c>
      <c r="C361" s="313" t="s">
        <v>332</v>
      </c>
      <c r="D361" s="305"/>
      <c r="E361" s="297"/>
    </row>
    <row r="362" spans="1:5" ht="12.75">
      <c r="A362" s="321">
        <v>2342</v>
      </c>
      <c r="B362" s="318">
        <v>543200</v>
      </c>
      <c r="C362" s="313" t="s">
        <v>333</v>
      </c>
      <c r="D362" s="305"/>
      <c r="E362" s="297"/>
    </row>
    <row r="363" spans="1:5" s="256" customFormat="1" ht="36">
      <c r="A363" s="308">
        <v>2343</v>
      </c>
      <c r="B363" s="316">
        <v>550000</v>
      </c>
      <c r="C363" s="317" t="s">
        <v>1422</v>
      </c>
      <c r="D363" s="302">
        <f>D364</f>
        <v>0</v>
      </c>
      <c r="E363" s="302">
        <f>E364</f>
        <v>0</v>
      </c>
    </row>
    <row r="364" spans="1:5" s="256" customFormat="1" ht="36">
      <c r="A364" s="308">
        <v>2344</v>
      </c>
      <c r="B364" s="316">
        <v>551000</v>
      </c>
      <c r="C364" s="317" t="s">
        <v>1423</v>
      </c>
      <c r="D364" s="302">
        <f>D365</f>
        <v>0</v>
      </c>
      <c r="E364" s="302">
        <f>E365</f>
        <v>0</v>
      </c>
    </row>
    <row r="365" spans="1:5" ht="24">
      <c r="A365" s="321">
        <v>2345</v>
      </c>
      <c r="B365" s="318">
        <v>551100</v>
      </c>
      <c r="C365" s="313" t="s">
        <v>643</v>
      </c>
      <c r="D365" s="305"/>
      <c r="E365" s="297"/>
    </row>
    <row r="366" spans="1:5" ht="12.75">
      <c r="A366" s="308"/>
      <c r="B366" s="250"/>
      <c r="C366" s="325" t="s">
        <v>1424</v>
      </c>
      <c r="D366" s="296"/>
      <c r="E366" s="296"/>
    </row>
    <row r="367" spans="1:5" s="256" customFormat="1" ht="24">
      <c r="A367" s="308">
        <v>2346</v>
      </c>
      <c r="B367" s="306"/>
      <c r="C367" s="317" t="s">
        <v>1425</v>
      </c>
      <c r="D367" s="302">
        <f>IF((D21-D151)&gt;0,D21-D151,0)</f>
        <v>0</v>
      </c>
      <c r="E367" s="302">
        <f>IF((E21-E151)&gt;0,E21-E151,0)</f>
        <v>752</v>
      </c>
    </row>
    <row r="368" spans="1:5" s="256" customFormat="1" ht="24">
      <c r="A368" s="308">
        <v>2347</v>
      </c>
      <c r="B368" s="306"/>
      <c r="C368" s="317" t="s">
        <v>1426</v>
      </c>
      <c r="D368" s="302">
        <f>IF((D151-D21)&gt;0,D151-D21,0)</f>
        <v>2410</v>
      </c>
      <c r="E368" s="302">
        <f>IF((E151-E21)&gt;0,E151-E21,0)</f>
        <v>0</v>
      </c>
    </row>
    <row r="369" spans="1:5" s="256" customFormat="1" ht="24">
      <c r="A369" s="308">
        <v>2348</v>
      </c>
      <c r="B369" s="247"/>
      <c r="C369" s="312" t="s">
        <v>1427</v>
      </c>
      <c r="D369" s="296">
        <f>D370+D371+D372+D373+D374</f>
        <v>2410</v>
      </c>
      <c r="E369" s="296">
        <f>E370+E371+E372+E373+E374</f>
        <v>0</v>
      </c>
    </row>
    <row r="370" spans="1:5" ht="24">
      <c r="A370" s="321">
        <v>2349</v>
      </c>
      <c r="B370" s="306"/>
      <c r="C370" s="313" t="s">
        <v>1428</v>
      </c>
      <c r="D370" s="305">
        <v>2410</v>
      </c>
      <c r="E370" s="297"/>
    </row>
    <row r="371" spans="1:5" ht="24">
      <c r="A371" s="321">
        <v>2350</v>
      </c>
      <c r="B371" s="306"/>
      <c r="C371" s="313" t="s">
        <v>1429</v>
      </c>
      <c r="D371" s="305"/>
      <c r="E371" s="297"/>
    </row>
    <row r="372" spans="1:5" ht="24">
      <c r="A372" s="321">
        <v>2351</v>
      </c>
      <c r="B372" s="306"/>
      <c r="C372" s="313" t="s">
        <v>1430</v>
      </c>
      <c r="D372" s="305"/>
      <c r="E372" s="297"/>
    </row>
    <row r="373" spans="1:5" ht="24">
      <c r="A373" s="321">
        <v>2352</v>
      </c>
      <c r="B373" s="306"/>
      <c r="C373" s="313" t="s">
        <v>1431</v>
      </c>
      <c r="D373" s="305"/>
      <c r="E373" s="297"/>
    </row>
    <row r="374" spans="1:5" ht="24">
      <c r="A374" s="321">
        <v>2353</v>
      </c>
      <c r="B374" s="306"/>
      <c r="C374" s="315" t="s">
        <v>1432</v>
      </c>
      <c r="D374" s="305"/>
      <c r="E374" s="297"/>
    </row>
    <row r="375" spans="1:5" s="256" customFormat="1" ht="24">
      <c r="A375" s="308">
        <v>2354</v>
      </c>
      <c r="B375" s="306"/>
      <c r="C375" s="317" t="s">
        <v>1433</v>
      </c>
      <c r="D375" s="302">
        <f>D376+D377</f>
        <v>0</v>
      </c>
      <c r="E375" s="302">
        <f>E376+E377</f>
        <v>0</v>
      </c>
    </row>
    <row r="376" spans="1:5" ht="24">
      <c r="A376" s="321">
        <v>2355</v>
      </c>
      <c r="B376" s="306"/>
      <c r="C376" s="313" t="s">
        <v>1434</v>
      </c>
      <c r="D376" s="305"/>
      <c r="E376" s="297"/>
    </row>
    <row r="377" spans="1:5" ht="24">
      <c r="A377" s="321">
        <v>2356</v>
      </c>
      <c r="B377" s="306"/>
      <c r="C377" s="313" t="s">
        <v>1435</v>
      </c>
      <c r="D377" s="305"/>
      <c r="E377" s="297"/>
    </row>
    <row r="378" spans="1:5" s="256" customFormat="1" ht="24">
      <c r="A378" s="308">
        <v>2357</v>
      </c>
      <c r="B378" s="308">
        <v>321121</v>
      </c>
      <c r="C378" s="317" t="s">
        <v>1436</v>
      </c>
      <c r="D378" s="302">
        <f>IF(D367&gt;0,IF((D367+D369-D375)&gt;0,D367+D369-D375,0),IF((D369-D368-D375)&gt;0,D369-D368-D375,0))</f>
        <v>0</v>
      </c>
      <c r="E378" s="302">
        <f>IF(E367&gt;0,IF((E367+E369-E375)&gt;0,E367+E369-E375,0),IF((E369-E368-E375)&gt;0,E369-E368-E375,0))</f>
        <v>752</v>
      </c>
    </row>
    <row r="379" spans="1:5" ht="24">
      <c r="A379" s="308">
        <v>2358</v>
      </c>
      <c r="B379" s="308">
        <v>321122</v>
      </c>
      <c r="C379" s="317" t="s">
        <v>1437</v>
      </c>
      <c r="D379" s="302">
        <f>IF(D368-D369&gt;0,D368-D369,0)</f>
        <v>0</v>
      </c>
      <c r="E379" s="302">
        <f>IF(E368-E369&gt;0,E368-E369,0)</f>
        <v>0</v>
      </c>
    </row>
    <row r="380" spans="1:5" s="256" customFormat="1" ht="24">
      <c r="A380" s="307">
        <v>2359</v>
      </c>
      <c r="B380" s="326"/>
      <c r="C380" s="327" t="s">
        <v>1438</v>
      </c>
      <c r="D380" s="302">
        <f>D381+D382</f>
        <v>0</v>
      </c>
      <c r="E380" s="302">
        <f>E381+E382</f>
        <v>752</v>
      </c>
    </row>
    <row r="381" spans="1:5" ht="24">
      <c r="A381" s="321">
        <v>2360</v>
      </c>
      <c r="B381" s="306"/>
      <c r="C381" s="313" t="s">
        <v>1439</v>
      </c>
      <c r="D381" s="305"/>
      <c r="E381" s="297"/>
    </row>
    <row r="382" spans="1:5" ht="24">
      <c r="A382" s="321">
        <v>2361</v>
      </c>
      <c r="B382" s="306"/>
      <c r="C382" s="313" t="s">
        <v>1440</v>
      </c>
      <c r="D382" s="305"/>
      <c r="E382" s="297">
        <v>752</v>
      </c>
    </row>
    <row r="384" spans="1:5" ht="12.75">
      <c r="A384" s="282" t="s">
        <v>1441</v>
      </c>
      <c r="C384" s="285" t="s">
        <v>1442</v>
      </c>
      <c r="D384" s="540" t="s">
        <v>1443</v>
      </c>
      <c r="E384" s="540"/>
    </row>
    <row r="385" spans="1:5" ht="12.75">
      <c r="A385" s="231"/>
      <c r="B385" s="328"/>
      <c r="C385" s="285" t="s">
        <v>1444</v>
      </c>
      <c r="D385" s="237"/>
      <c r="E385" s="329"/>
    </row>
    <row r="386" spans="3:4" ht="12.75">
      <c r="C386" s="329"/>
      <c r="D386" s="329"/>
    </row>
    <row r="387" spans="3:4" ht="12.75">
      <c r="C387" s="329"/>
      <c r="D387" s="329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3:F186"/>
  <sheetViews>
    <sheetView showGridLines="0" showRowColHeaders="0" zoomScale="120" zoomScaleNormal="120" zoomScaleSheetLayoutView="130" workbookViewId="0" topLeftCell="A172">
      <selection activeCell="E101" sqref="E101"/>
    </sheetView>
  </sheetViews>
  <sheetFormatPr defaultColWidth="9.140625" defaultRowHeight="12.75"/>
  <cols>
    <col min="1" max="1" width="6.7109375" style="237" customWidth="1"/>
    <col min="2" max="2" width="6.140625" style="237" customWidth="1"/>
    <col min="3" max="3" width="47.57421875" style="237" customWidth="1"/>
    <col min="4" max="4" width="18.140625" style="237" customWidth="1"/>
    <col min="5" max="5" width="19.140625" style="237" customWidth="1"/>
    <col min="6" max="6" width="14.28125" style="291" customWidth="1"/>
    <col min="7" max="16384" width="9.140625" style="291" customWidth="1"/>
  </cols>
  <sheetData>
    <row r="3" ht="12.75">
      <c r="E3" s="234" t="s">
        <v>1445</v>
      </c>
    </row>
    <row r="4" ht="12.75">
      <c r="E4" s="287"/>
    </row>
    <row r="5" ht="12.75"/>
    <row r="6" ht="12.75"/>
    <row r="7" spans="1:6" s="232" customFormat="1" ht="32.25" customHeight="1">
      <c r="A7" s="235" t="s">
        <v>656</v>
      </c>
      <c r="B7" s="236"/>
      <c r="C7" s="237"/>
      <c r="D7" s="237"/>
      <c r="E7" s="237"/>
      <c r="F7" s="291"/>
    </row>
    <row r="8" spans="1:6" s="232" customFormat="1" ht="18.75">
      <c r="A8" s="458" t="str">
        <f>NazKorisnika</f>
        <v>Специјална болница за интерне болести Врњачка Бања</v>
      </c>
      <c r="B8" s="236"/>
      <c r="C8" s="237"/>
      <c r="D8" s="237"/>
      <c r="E8" s="237"/>
      <c r="F8" s="291"/>
    </row>
    <row r="9" spans="1:6" s="232" customFormat="1" ht="15.75">
      <c r="A9" s="238" t="str">
        <f>"Седиште:   "&amp;biop</f>
        <v>Седиште:   Врњачка Бања, 8.марта 12</v>
      </c>
      <c r="B9" s="230"/>
      <c r="C9" s="239"/>
      <c r="D9" s="456" t="str">
        <f>"Матични број:   "&amp;MatBroj</f>
        <v>Матични број:   17689134</v>
      </c>
      <c r="E9" s="239"/>
      <c r="F9" s="291"/>
    </row>
    <row r="10" spans="1:6" s="232" customFormat="1" ht="15.75">
      <c r="A10" s="238" t="str">
        <f>"ПИБ:   "&amp;bip</f>
        <v>ПИБ:   105370087</v>
      </c>
      <c r="B10" s="230"/>
      <c r="C10" s="239"/>
      <c r="D10" s="457" t="str">
        <f>"Број подрачуна:  "&amp;BrojPodr</f>
        <v>Број подрачуна:  840-782661-30</v>
      </c>
      <c r="E10" s="239"/>
      <c r="F10" s="291"/>
    </row>
    <row r="11" spans="1:6" s="232" customFormat="1" ht="15.75">
      <c r="A11" s="240" t="s">
        <v>657</v>
      </c>
      <c r="B11" s="236"/>
      <c r="C11" s="237"/>
      <c r="D11" s="237"/>
      <c r="E11" s="237"/>
      <c r="F11" s="291"/>
    </row>
    <row r="12" spans="1:6" s="232" customFormat="1" ht="15.75">
      <c r="A12" s="241"/>
      <c r="B12" s="236"/>
      <c r="C12" s="237"/>
      <c r="D12" s="237"/>
      <c r="E12" s="237"/>
      <c r="F12" s="291"/>
    </row>
    <row r="13" spans="1:4" ht="15.75">
      <c r="A13" s="330"/>
      <c r="D13" s="330"/>
    </row>
    <row r="14" spans="1:5" ht="18.75">
      <c r="A14" s="542" t="s">
        <v>1446</v>
      </c>
      <c r="B14" s="542"/>
      <c r="C14" s="542"/>
      <c r="D14" s="542"/>
      <c r="E14" s="542"/>
    </row>
    <row r="15" spans="1:5" ht="12.75">
      <c r="A15" s="543" t="s">
        <v>1815</v>
      </c>
      <c r="B15" s="543"/>
      <c r="C15" s="543"/>
      <c r="D15" s="543"/>
      <c r="E15" s="543"/>
    </row>
    <row r="16" ht="15.75">
      <c r="A16" s="331"/>
    </row>
    <row r="17" spans="1:6" ht="12.75" customHeight="1">
      <c r="A17" s="332"/>
      <c r="B17" s="332"/>
      <c r="C17" s="332"/>
      <c r="D17" s="332"/>
      <c r="E17" s="333" t="s">
        <v>241</v>
      </c>
      <c r="F17" s="334"/>
    </row>
    <row r="18" spans="1:5" ht="24">
      <c r="A18" s="335" t="s">
        <v>1447</v>
      </c>
      <c r="B18" s="522" t="s">
        <v>534</v>
      </c>
      <c r="C18" s="522" t="s">
        <v>535</v>
      </c>
      <c r="D18" s="522" t="s">
        <v>1112</v>
      </c>
      <c r="E18" s="544"/>
    </row>
    <row r="19" spans="1:5" ht="12.75">
      <c r="A19" s="336" t="s">
        <v>1448</v>
      </c>
      <c r="B19" s="522"/>
      <c r="C19" s="522"/>
      <c r="D19" s="266" t="s">
        <v>1113</v>
      </c>
      <c r="E19" s="266" t="s">
        <v>1114</v>
      </c>
    </row>
    <row r="20" spans="1:5" ht="12.75">
      <c r="A20" s="266">
        <v>1</v>
      </c>
      <c r="B20" s="266">
        <v>2</v>
      </c>
      <c r="C20" s="266">
        <v>3</v>
      </c>
      <c r="D20" s="266">
        <v>4</v>
      </c>
      <c r="E20" s="266">
        <v>5</v>
      </c>
    </row>
    <row r="21" spans="1:5" s="337" customFormat="1" ht="15.75" customHeight="1">
      <c r="A21" s="266">
        <v>3001</v>
      </c>
      <c r="B21" s="266"/>
      <c r="C21" s="254" t="s">
        <v>1449</v>
      </c>
      <c r="D21" s="255">
        <f>D22+D47</f>
        <v>0</v>
      </c>
      <c r="E21" s="255">
        <f>E22+E47</f>
        <v>0</v>
      </c>
    </row>
    <row r="22" spans="1:5" ht="24">
      <c r="A22" s="266">
        <v>3002</v>
      </c>
      <c r="B22" s="266">
        <v>800000</v>
      </c>
      <c r="C22" s="254" t="s">
        <v>1450</v>
      </c>
      <c r="D22" s="255">
        <f>D23+D30+D37+D40</f>
        <v>0</v>
      </c>
      <c r="E22" s="255">
        <f>E23+E30+E37+E40</f>
        <v>0</v>
      </c>
    </row>
    <row r="23" spans="1:5" ht="24">
      <c r="A23" s="266">
        <v>3003</v>
      </c>
      <c r="B23" s="266">
        <v>810000</v>
      </c>
      <c r="C23" s="254" t="s">
        <v>1451</v>
      </c>
      <c r="D23" s="255">
        <f>D24+D26+D28</f>
        <v>0</v>
      </c>
      <c r="E23" s="255">
        <f>E24+E26+E28</f>
        <v>0</v>
      </c>
    </row>
    <row r="24" spans="1:5" ht="15.75" customHeight="1">
      <c r="A24" s="266">
        <v>3004</v>
      </c>
      <c r="B24" s="266">
        <v>811000</v>
      </c>
      <c r="C24" s="254" t="s">
        <v>1452</v>
      </c>
      <c r="D24" s="255">
        <f>D25</f>
        <v>0</v>
      </c>
      <c r="E24" s="255">
        <f>E25</f>
        <v>0</v>
      </c>
    </row>
    <row r="25" spans="1:5" ht="15.75" customHeight="1">
      <c r="A25" s="338">
        <v>3005</v>
      </c>
      <c r="B25" s="338">
        <v>811100</v>
      </c>
      <c r="C25" s="259" t="s">
        <v>578</v>
      </c>
      <c r="D25" s="260"/>
      <c r="E25" s="260"/>
    </row>
    <row r="26" spans="1:5" ht="15.75" customHeight="1">
      <c r="A26" s="266">
        <v>3006</v>
      </c>
      <c r="B26" s="266">
        <v>812000</v>
      </c>
      <c r="C26" s="254" t="s">
        <v>1453</v>
      </c>
      <c r="D26" s="255">
        <f>D27</f>
        <v>0</v>
      </c>
      <c r="E26" s="255">
        <f>E27</f>
        <v>0</v>
      </c>
    </row>
    <row r="27" spans="1:5" ht="15.75" customHeight="1">
      <c r="A27" s="338">
        <v>3007</v>
      </c>
      <c r="B27" s="338">
        <v>812100</v>
      </c>
      <c r="C27" s="259" t="s">
        <v>579</v>
      </c>
      <c r="D27" s="260"/>
      <c r="E27" s="260"/>
    </row>
    <row r="28" spans="1:5" ht="24">
      <c r="A28" s="266">
        <v>3008</v>
      </c>
      <c r="B28" s="266">
        <v>813000</v>
      </c>
      <c r="C28" s="254" t="s">
        <v>1454</v>
      </c>
      <c r="D28" s="255">
        <f>D29</f>
        <v>0</v>
      </c>
      <c r="E28" s="255">
        <f>E29</f>
        <v>0</v>
      </c>
    </row>
    <row r="29" spans="1:5" ht="15.75" customHeight="1">
      <c r="A29" s="338">
        <v>3009</v>
      </c>
      <c r="B29" s="338">
        <v>813100</v>
      </c>
      <c r="C29" s="259" t="s">
        <v>635</v>
      </c>
      <c r="D29" s="260"/>
      <c r="E29" s="260"/>
    </row>
    <row r="30" spans="1:5" ht="15.75" customHeight="1">
      <c r="A30" s="266">
        <v>3010</v>
      </c>
      <c r="B30" s="266">
        <v>820000</v>
      </c>
      <c r="C30" s="254" t="s">
        <v>1455</v>
      </c>
      <c r="D30" s="255">
        <f>D31+D33+D35</f>
        <v>0</v>
      </c>
      <c r="E30" s="255">
        <f>E31+E33+E35</f>
        <v>0</v>
      </c>
    </row>
    <row r="31" spans="1:5" ht="15.75" customHeight="1">
      <c r="A31" s="266">
        <v>3011</v>
      </c>
      <c r="B31" s="266">
        <v>821000</v>
      </c>
      <c r="C31" s="254" t="s">
        <v>1456</v>
      </c>
      <c r="D31" s="255">
        <f>D32</f>
        <v>0</v>
      </c>
      <c r="E31" s="255">
        <f>E32</f>
        <v>0</v>
      </c>
    </row>
    <row r="32" spans="1:5" ht="15.75" customHeight="1">
      <c r="A32" s="338">
        <v>3012</v>
      </c>
      <c r="B32" s="338">
        <v>821100</v>
      </c>
      <c r="C32" s="259" t="s">
        <v>568</v>
      </c>
      <c r="D32" s="260"/>
      <c r="E32" s="260"/>
    </row>
    <row r="33" spans="1:5" ht="24">
      <c r="A33" s="266">
        <v>3013</v>
      </c>
      <c r="B33" s="266">
        <v>822000</v>
      </c>
      <c r="C33" s="254" t="s">
        <v>1457</v>
      </c>
      <c r="D33" s="255">
        <f>D34</f>
        <v>0</v>
      </c>
      <c r="E33" s="255">
        <f>E34</f>
        <v>0</v>
      </c>
    </row>
    <row r="34" spans="1:5" ht="15.75" customHeight="1">
      <c r="A34" s="338">
        <v>3014</v>
      </c>
      <c r="B34" s="338">
        <v>822100</v>
      </c>
      <c r="C34" s="259" t="s">
        <v>569</v>
      </c>
      <c r="D34" s="260"/>
      <c r="E34" s="260"/>
    </row>
    <row r="35" spans="1:5" ht="24">
      <c r="A35" s="266">
        <v>3015</v>
      </c>
      <c r="B35" s="266">
        <v>823000</v>
      </c>
      <c r="C35" s="254" t="s">
        <v>1458</v>
      </c>
      <c r="D35" s="255">
        <f>D36</f>
        <v>0</v>
      </c>
      <c r="E35" s="255">
        <f>E36</f>
        <v>0</v>
      </c>
    </row>
    <row r="36" spans="1:5" ht="15.75" customHeight="1">
      <c r="A36" s="338">
        <v>3016</v>
      </c>
      <c r="B36" s="338">
        <v>823100</v>
      </c>
      <c r="C36" s="259" t="s">
        <v>570</v>
      </c>
      <c r="D36" s="260"/>
      <c r="E36" s="260"/>
    </row>
    <row r="37" spans="1:5" ht="15.75" customHeight="1">
      <c r="A37" s="266">
        <v>3017</v>
      </c>
      <c r="B37" s="266">
        <v>830000</v>
      </c>
      <c r="C37" s="254" t="s">
        <v>1459</v>
      </c>
      <c r="D37" s="255">
        <f>D38</f>
        <v>0</v>
      </c>
      <c r="E37" s="255">
        <f>E38</f>
        <v>0</v>
      </c>
    </row>
    <row r="38" spans="1:5" ht="15.75" customHeight="1">
      <c r="A38" s="266">
        <v>3018</v>
      </c>
      <c r="B38" s="266">
        <v>831000</v>
      </c>
      <c r="C38" s="254" t="s">
        <v>1460</v>
      </c>
      <c r="D38" s="255">
        <f>D39</f>
        <v>0</v>
      </c>
      <c r="E38" s="255">
        <f>E39</f>
        <v>0</v>
      </c>
    </row>
    <row r="39" spans="1:5" ht="15.75" customHeight="1">
      <c r="A39" s="338">
        <v>3019</v>
      </c>
      <c r="B39" s="338">
        <v>831100</v>
      </c>
      <c r="C39" s="259" t="s">
        <v>446</v>
      </c>
      <c r="D39" s="260"/>
      <c r="E39" s="260"/>
    </row>
    <row r="40" spans="1:5" ht="24">
      <c r="A40" s="266">
        <v>3020</v>
      </c>
      <c r="B40" s="266">
        <v>840000</v>
      </c>
      <c r="C40" s="254" t="s">
        <v>1461</v>
      </c>
      <c r="D40" s="255">
        <f>D41+D43+D45</f>
        <v>0</v>
      </c>
      <c r="E40" s="255">
        <f>E41+E43+E45</f>
        <v>0</v>
      </c>
    </row>
    <row r="41" spans="1:5" ht="15.75" customHeight="1">
      <c r="A41" s="266">
        <v>3021</v>
      </c>
      <c r="B41" s="266">
        <v>841000</v>
      </c>
      <c r="C41" s="254" t="s">
        <v>1462</v>
      </c>
      <c r="D41" s="255">
        <f>D42</f>
        <v>0</v>
      </c>
      <c r="E41" s="255">
        <f>E42</f>
        <v>0</v>
      </c>
    </row>
    <row r="42" spans="1:5" ht="15.75" customHeight="1">
      <c r="A42" s="338">
        <v>3022</v>
      </c>
      <c r="B42" s="338">
        <v>841100</v>
      </c>
      <c r="C42" s="259" t="s">
        <v>447</v>
      </c>
      <c r="D42" s="260"/>
      <c r="E42" s="260"/>
    </row>
    <row r="43" spans="1:5" ht="15.75" customHeight="1">
      <c r="A43" s="266">
        <v>3023</v>
      </c>
      <c r="B43" s="266">
        <v>842000</v>
      </c>
      <c r="C43" s="254" t="s">
        <v>1463</v>
      </c>
      <c r="D43" s="255">
        <f>D44</f>
        <v>0</v>
      </c>
      <c r="E43" s="255">
        <f>E44</f>
        <v>0</v>
      </c>
    </row>
    <row r="44" spans="1:5" ht="15.75" customHeight="1">
      <c r="A44" s="338">
        <v>3024</v>
      </c>
      <c r="B44" s="338">
        <v>842100</v>
      </c>
      <c r="C44" s="259" t="s">
        <v>448</v>
      </c>
      <c r="D44" s="260"/>
      <c r="E44" s="260"/>
    </row>
    <row r="45" spans="1:5" ht="15.75" customHeight="1">
      <c r="A45" s="266">
        <v>3025</v>
      </c>
      <c r="B45" s="266">
        <v>843000</v>
      </c>
      <c r="C45" s="254" t="s">
        <v>1464</v>
      </c>
      <c r="D45" s="255">
        <f>D46</f>
        <v>0</v>
      </c>
      <c r="E45" s="255">
        <f>E46</f>
        <v>0</v>
      </c>
    </row>
    <row r="46" spans="1:5" ht="15.75" customHeight="1">
      <c r="A46" s="338">
        <v>3026</v>
      </c>
      <c r="B46" s="338">
        <v>843100</v>
      </c>
      <c r="C46" s="259" t="s">
        <v>449</v>
      </c>
      <c r="D46" s="260"/>
      <c r="E46" s="260"/>
    </row>
    <row r="47" spans="1:5" ht="24">
      <c r="A47" s="266">
        <v>3027</v>
      </c>
      <c r="B47" s="266">
        <v>900000</v>
      </c>
      <c r="C47" s="254" t="s">
        <v>1465</v>
      </c>
      <c r="D47" s="255">
        <f>D48+D67</f>
        <v>0</v>
      </c>
      <c r="E47" s="255">
        <f>E48+E67</f>
        <v>0</v>
      </c>
    </row>
    <row r="48" spans="1:5" ht="12.75">
      <c r="A48" s="266">
        <v>3028</v>
      </c>
      <c r="B48" s="266">
        <v>910000</v>
      </c>
      <c r="C48" s="254" t="s">
        <v>1466</v>
      </c>
      <c r="D48" s="255">
        <f>D49+D59</f>
        <v>0</v>
      </c>
      <c r="E48" s="255">
        <f>E49+E59</f>
        <v>0</v>
      </c>
    </row>
    <row r="49" spans="1:5" ht="24">
      <c r="A49" s="266">
        <v>3029</v>
      </c>
      <c r="B49" s="266">
        <v>911000</v>
      </c>
      <c r="C49" s="254" t="s">
        <v>1467</v>
      </c>
      <c r="D49" s="255">
        <f>SUM(D50:D58)</f>
        <v>0</v>
      </c>
      <c r="E49" s="255">
        <f>SUM(E50:E58)</f>
        <v>0</v>
      </c>
    </row>
    <row r="50" spans="1:5" ht="24">
      <c r="A50" s="338">
        <v>3030</v>
      </c>
      <c r="B50" s="338">
        <v>911100</v>
      </c>
      <c r="C50" s="259" t="s">
        <v>20</v>
      </c>
      <c r="D50" s="260"/>
      <c r="E50" s="260"/>
    </row>
    <row r="51" spans="1:5" ht="12.75">
      <c r="A51" s="338">
        <v>3031</v>
      </c>
      <c r="B51" s="338">
        <v>911200</v>
      </c>
      <c r="C51" s="259" t="s">
        <v>21</v>
      </c>
      <c r="D51" s="260"/>
      <c r="E51" s="260"/>
    </row>
    <row r="52" spans="1:5" ht="24">
      <c r="A52" s="338">
        <v>3032</v>
      </c>
      <c r="B52" s="338">
        <v>911300</v>
      </c>
      <c r="C52" s="259" t="s">
        <v>22</v>
      </c>
      <c r="D52" s="260"/>
      <c r="E52" s="260"/>
    </row>
    <row r="53" spans="1:5" ht="12.75">
      <c r="A53" s="338">
        <v>3033</v>
      </c>
      <c r="B53" s="338">
        <v>911400</v>
      </c>
      <c r="C53" s="259" t="s">
        <v>23</v>
      </c>
      <c r="D53" s="260"/>
      <c r="E53" s="260"/>
    </row>
    <row r="54" spans="1:5" ht="12.75">
      <c r="A54" s="338">
        <v>3034</v>
      </c>
      <c r="B54" s="338">
        <v>911500</v>
      </c>
      <c r="C54" s="259" t="s">
        <v>1468</v>
      </c>
      <c r="D54" s="260"/>
      <c r="E54" s="260"/>
    </row>
    <row r="55" spans="1:5" ht="12.75">
      <c r="A55" s="338">
        <v>3035</v>
      </c>
      <c r="B55" s="338">
        <v>911600</v>
      </c>
      <c r="C55" s="259" t="s">
        <v>636</v>
      </c>
      <c r="D55" s="260"/>
      <c r="E55" s="260"/>
    </row>
    <row r="56" spans="1:5" ht="12.75">
      <c r="A56" s="338">
        <v>3036</v>
      </c>
      <c r="B56" s="338">
        <v>911700</v>
      </c>
      <c r="C56" s="259" t="s">
        <v>24</v>
      </c>
      <c r="D56" s="260"/>
      <c r="E56" s="260"/>
    </row>
    <row r="57" spans="1:5" ht="12.75">
      <c r="A57" s="338">
        <v>3037</v>
      </c>
      <c r="B57" s="338">
        <v>911800</v>
      </c>
      <c r="C57" s="259" t="s">
        <v>25</v>
      </c>
      <c r="D57" s="260"/>
      <c r="E57" s="260"/>
    </row>
    <row r="58" spans="1:5" ht="12.75">
      <c r="A58" s="338">
        <v>3038</v>
      </c>
      <c r="B58" s="338">
        <v>911900</v>
      </c>
      <c r="C58" s="259" t="s">
        <v>193</v>
      </c>
      <c r="D58" s="260"/>
      <c r="E58" s="260"/>
    </row>
    <row r="59" spans="1:5" ht="24">
      <c r="A59" s="266">
        <v>3039</v>
      </c>
      <c r="B59" s="266">
        <v>912000</v>
      </c>
      <c r="C59" s="254" t="s">
        <v>1469</v>
      </c>
      <c r="D59" s="255">
        <f>SUM(D60:D66)</f>
        <v>0</v>
      </c>
      <c r="E59" s="255">
        <f>SUM(E60:E66)</f>
        <v>0</v>
      </c>
    </row>
    <row r="60" spans="1:5" ht="24">
      <c r="A60" s="338">
        <v>3040</v>
      </c>
      <c r="B60" s="338">
        <v>912100</v>
      </c>
      <c r="C60" s="259" t="s">
        <v>1470</v>
      </c>
      <c r="D60" s="260"/>
      <c r="E60" s="260"/>
    </row>
    <row r="61" spans="1:5" ht="12.75">
      <c r="A61" s="338">
        <v>3041</v>
      </c>
      <c r="B61" s="338">
        <v>912200</v>
      </c>
      <c r="C61" s="259" t="s">
        <v>194</v>
      </c>
      <c r="D61" s="260"/>
      <c r="E61" s="260"/>
    </row>
    <row r="62" spans="1:5" ht="12.75">
      <c r="A62" s="338">
        <v>3042</v>
      </c>
      <c r="B62" s="338">
        <v>912300</v>
      </c>
      <c r="C62" s="259" t="s">
        <v>195</v>
      </c>
      <c r="D62" s="260"/>
      <c r="E62" s="260"/>
    </row>
    <row r="63" spans="1:5" ht="12.75">
      <c r="A63" s="338">
        <v>3043</v>
      </c>
      <c r="B63" s="338">
        <v>912400</v>
      </c>
      <c r="C63" s="259" t="s">
        <v>1471</v>
      </c>
      <c r="D63" s="260"/>
      <c r="E63" s="260"/>
    </row>
    <row r="64" spans="1:5" ht="12.75">
      <c r="A64" s="338">
        <v>3044</v>
      </c>
      <c r="B64" s="338">
        <v>912500</v>
      </c>
      <c r="C64" s="259" t="s">
        <v>663</v>
      </c>
      <c r="D64" s="260"/>
      <c r="E64" s="260"/>
    </row>
    <row r="65" spans="1:5" ht="12.75">
      <c r="A65" s="338">
        <v>3045</v>
      </c>
      <c r="B65" s="338">
        <v>912600</v>
      </c>
      <c r="C65" s="259" t="s">
        <v>664</v>
      </c>
      <c r="D65" s="260"/>
      <c r="E65" s="260"/>
    </row>
    <row r="66" spans="1:5" ht="12.75">
      <c r="A66" s="338">
        <v>3046</v>
      </c>
      <c r="B66" s="338">
        <v>912900</v>
      </c>
      <c r="C66" s="259" t="s">
        <v>665</v>
      </c>
      <c r="D66" s="260"/>
      <c r="E66" s="260"/>
    </row>
    <row r="67" spans="1:5" ht="24">
      <c r="A67" s="339">
        <v>3047</v>
      </c>
      <c r="B67" s="266">
        <v>920000</v>
      </c>
      <c r="C67" s="254" t="s">
        <v>1472</v>
      </c>
      <c r="D67" s="255">
        <f>D68+D78</f>
        <v>0</v>
      </c>
      <c r="E67" s="255">
        <f>E68+E78</f>
        <v>0</v>
      </c>
    </row>
    <row r="68" spans="1:5" ht="24">
      <c r="A68" s="339">
        <v>3048</v>
      </c>
      <c r="B68" s="266">
        <v>921000</v>
      </c>
      <c r="C68" s="254" t="s">
        <v>1473</v>
      </c>
      <c r="D68" s="255">
        <f>SUM(D69:D77)</f>
        <v>0</v>
      </c>
      <c r="E68" s="255">
        <f>SUM(E69:E77)</f>
        <v>0</v>
      </c>
    </row>
    <row r="69" spans="1:5" ht="24">
      <c r="A69" s="338">
        <v>3049</v>
      </c>
      <c r="B69" s="338">
        <v>921100</v>
      </c>
      <c r="C69" s="259" t="s">
        <v>666</v>
      </c>
      <c r="D69" s="260"/>
      <c r="E69" s="260"/>
    </row>
    <row r="70" spans="1:5" ht="12.75">
      <c r="A70" s="338">
        <v>3050</v>
      </c>
      <c r="B70" s="338">
        <v>921200</v>
      </c>
      <c r="C70" s="259" t="s">
        <v>667</v>
      </c>
      <c r="D70" s="260"/>
      <c r="E70" s="260"/>
    </row>
    <row r="71" spans="1:5" ht="24">
      <c r="A71" s="338">
        <v>3051</v>
      </c>
      <c r="B71" s="338">
        <v>921300</v>
      </c>
      <c r="C71" s="259" t="s">
        <v>668</v>
      </c>
      <c r="D71" s="260"/>
      <c r="E71" s="260"/>
    </row>
    <row r="72" spans="1:5" ht="24">
      <c r="A72" s="338">
        <v>3052</v>
      </c>
      <c r="B72" s="338">
        <v>921400</v>
      </c>
      <c r="C72" s="259" t="s">
        <v>1474</v>
      </c>
      <c r="D72" s="260"/>
      <c r="E72" s="260"/>
    </row>
    <row r="73" spans="1:5" ht="24">
      <c r="A73" s="338">
        <v>3053</v>
      </c>
      <c r="B73" s="338">
        <v>921500</v>
      </c>
      <c r="C73" s="259" t="s">
        <v>378</v>
      </c>
      <c r="D73" s="260"/>
      <c r="E73" s="260"/>
    </row>
    <row r="74" spans="1:5" ht="24">
      <c r="A74" s="338">
        <v>3054</v>
      </c>
      <c r="B74" s="338">
        <v>921600</v>
      </c>
      <c r="C74" s="259" t="s">
        <v>26</v>
      </c>
      <c r="D74" s="260"/>
      <c r="E74" s="260"/>
    </row>
    <row r="75" spans="1:5" ht="24">
      <c r="A75" s="338">
        <v>3055</v>
      </c>
      <c r="B75" s="338">
        <v>921700</v>
      </c>
      <c r="C75" s="259" t="s">
        <v>326</v>
      </c>
      <c r="D75" s="260"/>
      <c r="E75" s="260"/>
    </row>
    <row r="76" spans="1:5" ht="24">
      <c r="A76" s="338">
        <v>3056</v>
      </c>
      <c r="B76" s="338">
        <v>921800</v>
      </c>
      <c r="C76" s="259" t="s">
        <v>327</v>
      </c>
      <c r="D76" s="260"/>
      <c r="E76" s="260"/>
    </row>
    <row r="77" spans="1:5" ht="12.75">
      <c r="A77" s="338">
        <v>3057</v>
      </c>
      <c r="B77" s="338">
        <v>921900</v>
      </c>
      <c r="C77" s="259" t="s">
        <v>42</v>
      </c>
      <c r="D77" s="260"/>
      <c r="E77" s="260"/>
    </row>
    <row r="78" spans="1:5" ht="24">
      <c r="A78" s="339">
        <v>3058</v>
      </c>
      <c r="B78" s="266">
        <v>922000</v>
      </c>
      <c r="C78" s="254" t="s">
        <v>1475</v>
      </c>
      <c r="D78" s="255">
        <f>SUM(D79:D86)</f>
        <v>0</v>
      </c>
      <c r="E78" s="255">
        <f>SUM(E79:E86)</f>
        <v>0</v>
      </c>
    </row>
    <row r="79" spans="1:5" ht="24">
      <c r="A79" s="338">
        <v>3059</v>
      </c>
      <c r="B79" s="338">
        <v>922100</v>
      </c>
      <c r="C79" s="259" t="s">
        <v>43</v>
      </c>
      <c r="D79" s="260"/>
      <c r="E79" s="260"/>
    </row>
    <row r="80" spans="1:5" ht="12.75">
      <c r="A80" s="338">
        <v>3060</v>
      </c>
      <c r="B80" s="338">
        <v>922200</v>
      </c>
      <c r="C80" s="259" t="s">
        <v>44</v>
      </c>
      <c r="D80" s="260"/>
      <c r="E80" s="260"/>
    </row>
    <row r="81" spans="1:5" ht="24">
      <c r="A81" s="338">
        <v>3061</v>
      </c>
      <c r="B81" s="338">
        <v>922300</v>
      </c>
      <c r="C81" s="259" t="s">
        <v>101</v>
      </c>
      <c r="D81" s="260"/>
      <c r="E81" s="260"/>
    </row>
    <row r="82" spans="1:5" ht="24">
      <c r="A82" s="338">
        <v>3062</v>
      </c>
      <c r="B82" s="338">
        <v>922400</v>
      </c>
      <c r="C82" s="259" t="s">
        <v>102</v>
      </c>
      <c r="D82" s="260"/>
      <c r="E82" s="260"/>
    </row>
    <row r="83" spans="1:5" ht="24">
      <c r="A83" s="338">
        <v>3063</v>
      </c>
      <c r="B83" s="338">
        <v>922500</v>
      </c>
      <c r="C83" s="259" t="s">
        <v>199</v>
      </c>
      <c r="D83" s="260"/>
      <c r="E83" s="260"/>
    </row>
    <row r="84" spans="1:5" ht="24">
      <c r="A84" s="338">
        <v>3064</v>
      </c>
      <c r="B84" s="338">
        <v>922600</v>
      </c>
      <c r="C84" s="259" t="s">
        <v>651</v>
      </c>
      <c r="D84" s="260"/>
      <c r="E84" s="260"/>
    </row>
    <row r="85" spans="1:5" ht="12.75">
      <c r="A85" s="338">
        <v>3065</v>
      </c>
      <c r="B85" s="338">
        <v>922700</v>
      </c>
      <c r="C85" s="259" t="s">
        <v>652</v>
      </c>
      <c r="D85" s="260"/>
      <c r="E85" s="260"/>
    </row>
    <row r="86" spans="1:5" ht="12.75">
      <c r="A86" s="338">
        <v>3066</v>
      </c>
      <c r="B86" s="338">
        <v>922800</v>
      </c>
      <c r="C86" s="259" t="s">
        <v>379</v>
      </c>
      <c r="D86" s="260"/>
      <c r="E86" s="260"/>
    </row>
    <row r="87" spans="1:5" ht="12.75">
      <c r="A87" s="339">
        <v>3067</v>
      </c>
      <c r="B87" s="266"/>
      <c r="C87" s="254" t="s">
        <v>1476</v>
      </c>
      <c r="D87" s="255">
        <f>D88+D134</f>
        <v>2412</v>
      </c>
      <c r="E87" s="255">
        <f>E88+E134</f>
        <v>5197</v>
      </c>
    </row>
    <row r="88" spans="1:5" ht="24">
      <c r="A88" s="339">
        <v>3068</v>
      </c>
      <c r="B88" s="266">
        <v>500000</v>
      </c>
      <c r="C88" s="254" t="s">
        <v>1477</v>
      </c>
      <c r="D88" s="255">
        <f>D89+D111+D120+D123+D131</f>
        <v>2412</v>
      </c>
      <c r="E88" s="255">
        <f>E89+E111+E120+E123+E131</f>
        <v>5197</v>
      </c>
    </row>
    <row r="89" spans="1:5" ht="12.75">
      <c r="A89" s="339">
        <v>3069</v>
      </c>
      <c r="B89" s="266">
        <v>510000</v>
      </c>
      <c r="C89" s="254" t="s">
        <v>1478</v>
      </c>
      <c r="D89" s="255">
        <f>D90+D95+D105+D107+D109</f>
        <v>2412</v>
      </c>
      <c r="E89" s="255">
        <f>E90+E95+E105+E107+E109</f>
        <v>5197</v>
      </c>
    </row>
    <row r="90" spans="1:5" ht="12.75">
      <c r="A90" s="339">
        <v>3070</v>
      </c>
      <c r="B90" s="266">
        <v>511000</v>
      </c>
      <c r="C90" s="254" t="s">
        <v>1479</v>
      </c>
      <c r="D90" s="255">
        <f>SUM(D91:D94)</f>
        <v>0</v>
      </c>
      <c r="E90" s="255">
        <f>SUM(E91:E94)</f>
        <v>0</v>
      </c>
    </row>
    <row r="91" spans="1:5" ht="12.75">
      <c r="A91" s="338">
        <v>3071</v>
      </c>
      <c r="B91" s="338">
        <v>511100</v>
      </c>
      <c r="C91" s="259" t="s">
        <v>571</v>
      </c>
      <c r="D91" s="260"/>
      <c r="E91" s="260"/>
    </row>
    <row r="92" spans="1:5" ht="12.75">
      <c r="A92" s="338">
        <v>3072</v>
      </c>
      <c r="B92" s="338">
        <v>511200</v>
      </c>
      <c r="C92" s="259" t="s">
        <v>572</v>
      </c>
      <c r="D92" s="260"/>
      <c r="E92" s="260"/>
    </row>
    <row r="93" spans="1:5" ht="12.75">
      <c r="A93" s="338">
        <v>3073</v>
      </c>
      <c r="B93" s="338">
        <v>511300</v>
      </c>
      <c r="C93" s="259" t="s">
        <v>573</v>
      </c>
      <c r="D93" s="260"/>
      <c r="E93" s="260"/>
    </row>
    <row r="94" spans="1:5" ht="12.75">
      <c r="A94" s="338">
        <v>3074</v>
      </c>
      <c r="B94" s="338">
        <v>511400</v>
      </c>
      <c r="C94" s="259" t="s">
        <v>574</v>
      </c>
      <c r="D94" s="260"/>
      <c r="E94" s="260"/>
    </row>
    <row r="95" spans="1:5" ht="12.75">
      <c r="A95" s="339">
        <v>3075</v>
      </c>
      <c r="B95" s="266">
        <v>512000</v>
      </c>
      <c r="C95" s="254" t="s">
        <v>1480</v>
      </c>
      <c r="D95" s="255">
        <f>SUM(D96:D104)</f>
        <v>17</v>
      </c>
      <c r="E95" s="255">
        <f>SUM(E96:E104)</f>
        <v>5197</v>
      </c>
    </row>
    <row r="96" spans="1:5" ht="12.75">
      <c r="A96" s="338">
        <v>3076</v>
      </c>
      <c r="B96" s="338">
        <v>512100</v>
      </c>
      <c r="C96" s="259" t="s">
        <v>575</v>
      </c>
      <c r="D96" s="260"/>
      <c r="E96" s="260"/>
    </row>
    <row r="97" spans="1:5" ht="12.75">
      <c r="A97" s="338">
        <v>3077</v>
      </c>
      <c r="B97" s="338">
        <v>512200</v>
      </c>
      <c r="C97" s="259" t="s">
        <v>183</v>
      </c>
      <c r="D97" s="260">
        <v>17</v>
      </c>
      <c r="E97" s="260">
        <v>58</v>
      </c>
    </row>
    <row r="98" spans="1:5" ht="12.75">
      <c r="A98" s="338">
        <v>3078</v>
      </c>
      <c r="B98" s="338">
        <v>512300</v>
      </c>
      <c r="C98" s="259" t="s">
        <v>184</v>
      </c>
      <c r="D98" s="260"/>
      <c r="E98" s="260"/>
    </row>
    <row r="99" spans="1:5" ht="12.75">
      <c r="A99" s="338">
        <v>3079</v>
      </c>
      <c r="B99" s="338">
        <v>512400</v>
      </c>
      <c r="C99" s="259" t="s">
        <v>346</v>
      </c>
      <c r="D99" s="260"/>
      <c r="E99" s="260"/>
    </row>
    <row r="100" spans="1:5" ht="12.75">
      <c r="A100" s="338">
        <v>3080</v>
      </c>
      <c r="B100" s="338">
        <v>512500</v>
      </c>
      <c r="C100" s="259" t="s">
        <v>185</v>
      </c>
      <c r="D100" s="260"/>
      <c r="E100" s="260">
        <v>5139</v>
      </c>
    </row>
    <row r="101" spans="1:5" ht="12.75">
      <c r="A101" s="338">
        <v>3081</v>
      </c>
      <c r="B101" s="338">
        <v>512600</v>
      </c>
      <c r="C101" s="259" t="s">
        <v>754</v>
      </c>
      <c r="D101" s="260"/>
      <c r="E101" s="260"/>
    </row>
    <row r="102" spans="1:5" ht="12.75">
      <c r="A102" s="338">
        <v>3082</v>
      </c>
      <c r="B102" s="338">
        <v>512700</v>
      </c>
      <c r="C102" s="259" t="s">
        <v>103</v>
      </c>
      <c r="D102" s="260"/>
      <c r="E102" s="260"/>
    </row>
    <row r="103" spans="1:5" ht="12.75">
      <c r="A103" s="338">
        <v>3083</v>
      </c>
      <c r="B103" s="338">
        <v>512800</v>
      </c>
      <c r="C103" s="259" t="s">
        <v>104</v>
      </c>
      <c r="D103" s="260"/>
      <c r="E103" s="260"/>
    </row>
    <row r="104" spans="1:5" ht="24">
      <c r="A104" s="338">
        <v>3084</v>
      </c>
      <c r="B104" s="338">
        <v>512900</v>
      </c>
      <c r="C104" s="259" t="s">
        <v>576</v>
      </c>
      <c r="D104" s="260"/>
      <c r="E104" s="260"/>
    </row>
    <row r="105" spans="1:5" ht="12.75">
      <c r="A105" s="339">
        <v>3085</v>
      </c>
      <c r="B105" s="266">
        <v>513000</v>
      </c>
      <c r="C105" s="254" t="s">
        <v>1481</v>
      </c>
      <c r="D105" s="255">
        <f>D106</f>
        <v>2395</v>
      </c>
      <c r="E105" s="255">
        <f>E106</f>
        <v>0</v>
      </c>
    </row>
    <row r="106" spans="1:5" ht="12.75">
      <c r="A106" s="338">
        <v>3086</v>
      </c>
      <c r="B106" s="340">
        <v>513100</v>
      </c>
      <c r="C106" s="341" t="s">
        <v>583</v>
      </c>
      <c r="D106" s="260">
        <v>2395</v>
      </c>
      <c r="E106" s="260"/>
    </row>
    <row r="107" spans="1:5" ht="12.75">
      <c r="A107" s="342">
        <v>3087</v>
      </c>
      <c r="B107" s="316">
        <v>514000</v>
      </c>
      <c r="C107" s="317" t="s">
        <v>1482</v>
      </c>
      <c r="D107" s="343">
        <f>D108</f>
        <v>0</v>
      </c>
      <c r="E107" s="343">
        <f>E108</f>
        <v>0</v>
      </c>
    </row>
    <row r="108" spans="1:5" ht="12.75">
      <c r="A108" s="338">
        <v>3088</v>
      </c>
      <c r="B108" s="324">
        <v>514100</v>
      </c>
      <c r="C108" s="315" t="s">
        <v>577</v>
      </c>
      <c r="D108" s="344"/>
      <c r="E108" s="260"/>
    </row>
    <row r="109" spans="1:5" ht="12.75">
      <c r="A109" s="342">
        <v>3089</v>
      </c>
      <c r="B109" s="316">
        <v>515000</v>
      </c>
      <c r="C109" s="317" t="s">
        <v>1483</v>
      </c>
      <c r="D109" s="343">
        <f>D110</f>
        <v>0</v>
      </c>
      <c r="E109" s="343">
        <f>E110</f>
        <v>0</v>
      </c>
    </row>
    <row r="110" spans="1:5" ht="12.75">
      <c r="A110" s="338">
        <v>3090</v>
      </c>
      <c r="B110" s="318">
        <v>515100</v>
      </c>
      <c r="C110" s="313" t="s">
        <v>462</v>
      </c>
      <c r="D110" s="344"/>
      <c r="E110" s="260"/>
    </row>
    <row r="111" spans="1:5" ht="12.75">
      <c r="A111" s="342">
        <v>3091</v>
      </c>
      <c r="B111" s="336">
        <v>520000</v>
      </c>
      <c r="C111" s="345" t="s">
        <v>1484</v>
      </c>
      <c r="D111" s="255">
        <f>D112+D114+D118</f>
        <v>0</v>
      </c>
      <c r="E111" s="255">
        <f>E112+E114+E118</f>
        <v>0</v>
      </c>
    </row>
    <row r="112" spans="1:5" ht="12.75">
      <c r="A112" s="339">
        <v>3092</v>
      </c>
      <c r="B112" s="266">
        <v>521000</v>
      </c>
      <c r="C112" s="254" t="s">
        <v>1485</v>
      </c>
      <c r="D112" s="255">
        <f>D113</f>
        <v>0</v>
      </c>
      <c r="E112" s="255">
        <f>E113</f>
        <v>0</v>
      </c>
    </row>
    <row r="113" spans="1:5" ht="12.75">
      <c r="A113" s="346">
        <v>3093</v>
      </c>
      <c r="B113" s="338">
        <v>521100</v>
      </c>
      <c r="C113" s="259" t="s">
        <v>334</v>
      </c>
      <c r="D113" s="260"/>
      <c r="E113" s="260"/>
    </row>
    <row r="114" spans="1:5" ht="12.75">
      <c r="A114" s="339">
        <v>3094</v>
      </c>
      <c r="B114" s="266">
        <v>522000</v>
      </c>
      <c r="C114" s="254" t="s">
        <v>1486</v>
      </c>
      <c r="D114" s="255">
        <f>SUM(D115:D117)</f>
        <v>0</v>
      </c>
      <c r="E114" s="255">
        <f>SUM(E115:E117)</f>
        <v>0</v>
      </c>
    </row>
    <row r="115" spans="1:5" ht="12.75">
      <c r="A115" s="346">
        <v>3095</v>
      </c>
      <c r="B115" s="338">
        <v>522100</v>
      </c>
      <c r="C115" s="259" t="s">
        <v>536</v>
      </c>
      <c r="D115" s="260"/>
      <c r="E115" s="260"/>
    </row>
    <row r="116" spans="1:5" ht="12.75">
      <c r="A116" s="338">
        <v>3096</v>
      </c>
      <c r="B116" s="338">
        <v>522200</v>
      </c>
      <c r="C116" s="259" t="s">
        <v>328</v>
      </c>
      <c r="D116" s="260"/>
      <c r="E116" s="260"/>
    </row>
    <row r="117" spans="1:5" ht="12.75">
      <c r="A117" s="346">
        <v>3097</v>
      </c>
      <c r="B117" s="338">
        <v>522300</v>
      </c>
      <c r="C117" s="259" t="s">
        <v>329</v>
      </c>
      <c r="D117" s="260"/>
      <c r="E117" s="260"/>
    </row>
    <row r="118" spans="1:5" ht="12.75">
      <c r="A118" s="339">
        <v>3098</v>
      </c>
      <c r="B118" s="266">
        <v>523000</v>
      </c>
      <c r="C118" s="254" t="s">
        <v>1487</v>
      </c>
      <c r="D118" s="255">
        <f>D119</f>
        <v>0</v>
      </c>
      <c r="E118" s="255">
        <f>E119</f>
        <v>0</v>
      </c>
    </row>
    <row r="119" spans="1:5" ht="12.75">
      <c r="A119" s="346">
        <v>3099</v>
      </c>
      <c r="B119" s="338">
        <v>523100</v>
      </c>
      <c r="C119" s="259" t="s">
        <v>330</v>
      </c>
      <c r="D119" s="260"/>
      <c r="E119" s="260"/>
    </row>
    <row r="120" spans="1:5" ht="12.75">
      <c r="A120" s="339">
        <v>3100</v>
      </c>
      <c r="B120" s="266">
        <v>530000</v>
      </c>
      <c r="C120" s="254" t="s">
        <v>1488</v>
      </c>
      <c r="D120" s="255">
        <f>D121</f>
        <v>0</v>
      </c>
      <c r="E120" s="255">
        <f>E121</f>
        <v>0</v>
      </c>
    </row>
    <row r="121" spans="1:5" ht="12.75">
      <c r="A121" s="342">
        <v>3101</v>
      </c>
      <c r="B121" s="266">
        <v>531000</v>
      </c>
      <c r="C121" s="254" t="s">
        <v>1489</v>
      </c>
      <c r="D121" s="255">
        <f>D122</f>
        <v>0</v>
      </c>
      <c r="E121" s="255">
        <f>E122</f>
        <v>0</v>
      </c>
    </row>
    <row r="122" spans="1:5" ht="12.75">
      <c r="A122" s="338">
        <v>3102</v>
      </c>
      <c r="B122" s="338">
        <v>531100</v>
      </c>
      <c r="C122" s="259" t="s">
        <v>437</v>
      </c>
      <c r="D122" s="260">
        <v>0</v>
      </c>
      <c r="E122" s="260">
        <v>0</v>
      </c>
    </row>
    <row r="123" spans="1:5" ht="12.75">
      <c r="A123" s="346">
        <v>3103</v>
      </c>
      <c r="B123" s="266">
        <v>540000</v>
      </c>
      <c r="C123" s="254" t="s">
        <v>1490</v>
      </c>
      <c r="D123" s="255">
        <f>D124+D126+D128</f>
        <v>0</v>
      </c>
      <c r="E123" s="255">
        <f>E124+E126+E128</f>
        <v>0</v>
      </c>
    </row>
    <row r="124" spans="1:5" ht="12.75">
      <c r="A124" s="339">
        <v>3104</v>
      </c>
      <c r="B124" s="266">
        <v>541000</v>
      </c>
      <c r="C124" s="254" t="s">
        <v>1491</v>
      </c>
      <c r="D124" s="255">
        <f>D125</f>
        <v>0</v>
      </c>
      <c r="E124" s="255">
        <f>E125</f>
        <v>0</v>
      </c>
    </row>
    <row r="125" spans="1:5" ht="12.75">
      <c r="A125" s="346">
        <v>3105</v>
      </c>
      <c r="B125" s="338">
        <v>541100</v>
      </c>
      <c r="C125" s="259" t="s">
        <v>368</v>
      </c>
      <c r="D125" s="260"/>
      <c r="E125" s="260"/>
    </row>
    <row r="126" spans="1:5" ht="12.75">
      <c r="A126" s="339">
        <v>3106</v>
      </c>
      <c r="B126" s="266">
        <v>542000</v>
      </c>
      <c r="C126" s="254" t="s">
        <v>1492</v>
      </c>
      <c r="D126" s="255">
        <f>D127</f>
        <v>0</v>
      </c>
      <c r="E126" s="255">
        <f>E127</f>
        <v>0</v>
      </c>
    </row>
    <row r="127" spans="1:5" ht="12.75">
      <c r="A127" s="346">
        <v>3107</v>
      </c>
      <c r="B127" s="338">
        <v>542100</v>
      </c>
      <c r="C127" s="259" t="s">
        <v>331</v>
      </c>
      <c r="D127" s="260"/>
      <c r="E127" s="260"/>
    </row>
    <row r="128" spans="1:5" ht="12.75">
      <c r="A128" s="339">
        <v>3108</v>
      </c>
      <c r="B128" s="266">
        <v>543000</v>
      </c>
      <c r="C128" s="254" t="s">
        <v>1493</v>
      </c>
      <c r="D128" s="255">
        <f>D129+D130</f>
        <v>0</v>
      </c>
      <c r="E128" s="255">
        <f>E129+E130</f>
        <v>0</v>
      </c>
    </row>
    <row r="129" spans="1:5" ht="12.75">
      <c r="A129" s="346">
        <v>3109</v>
      </c>
      <c r="B129" s="338">
        <v>543100</v>
      </c>
      <c r="C129" s="259" t="s">
        <v>332</v>
      </c>
      <c r="D129" s="260"/>
      <c r="E129" s="260"/>
    </row>
    <row r="130" spans="1:5" ht="12.75">
      <c r="A130" s="338">
        <v>3110</v>
      </c>
      <c r="B130" s="340">
        <v>543200</v>
      </c>
      <c r="C130" s="341" t="s">
        <v>333</v>
      </c>
      <c r="D130" s="260"/>
      <c r="E130" s="260"/>
    </row>
    <row r="131" spans="1:5" ht="36">
      <c r="A131" s="342">
        <v>3111</v>
      </c>
      <c r="B131" s="316">
        <v>550000</v>
      </c>
      <c r="C131" s="317" t="s">
        <v>1494</v>
      </c>
      <c r="D131" s="343">
        <f>D132</f>
        <v>0</v>
      </c>
      <c r="E131" s="343">
        <f>E132</f>
        <v>0</v>
      </c>
    </row>
    <row r="132" spans="1:5" ht="36">
      <c r="A132" s="339">
        <v>3112</v>
      </c>
      <c r="B132" s="316">
        <v>551000</v>
      </c>
      <c r="C132" s="317" t="s">
        <v>1495</v>
      </c>
      <c r="D132" s="343">
        <f>D133</f>
        <v>0</v>
      </c>
      <c r="E132" s="343">
        <f>E133</f>
        <v>0</v>
      </c>
    </row>
    <row r="133" spans="1:5" ht="24">
      <c r="A133" s="346">
        <v>3113</v>
      </c>
      <c r="B133" s="318">
        <v>551100</v>
      </c>
      <c r="C133" s="313" t="s">
        <v>643</v>
      </c>
      <c r="D133" s="344"/>
      <c r="E133" s="260"/>
    </row>
    <row r="134" spans="1:5" ht="24">
      <c r="A134" s="339">
        <v>3114</v>
      </c>
      <c r="B134" s="336">
        <v>600000</v>
      </c>
      <c r="C134" s="345" t="s">
        <v>1496</v>
      </c>
      <c r="D134" s="255">
        <f>D135+D160</f>
        <v>0</v>
      </c>
      <c r="E134" s="255">
        <f>E135+E160</f>
        <v>0</v>
      </c>
    </row>
    <row r="135" spans="1:5" ht="12.75">
      <c r="A135" s="342">
        <v>3115</v>
      </c>
      <c r="B135" s="266">
        <v>610000</v>
      </c>
      <c r="C135" s="254" t="s">
        <v>1497</v>
      </c>
      <c r="D135" s="255">
        <f>D136+D146+D154+D156+D158</f>
        <v>0</v>
      </c>
      <c r="E135" s="255">
        <f>E136+E146+E154+E156+E158</f>
        <v>0</v>
      </c>
    </row>
    <row r="136" spans="1:5" ht="24">
      <c r="A136" s="339">
        <v>3116</v>
      </c>
      <c r="B136" s="266">
        <v>611000</v>
      </c>
      <c r="C136" s="254" t="s">
        <v>1498</v>
      </c>
      <c r="D136" s="255">
        <f>SUM(D137:D145)</f>
        <v>0</v>
      </c>
      <c r="E136" s="255">
        <f>SUM(E137:E145)</f>
        <v>0</v>
      </c>
    </row>
    <row r="137" spans="1:5" ht="24">
      <c r="A137" s="346">
        <v>3117</v>
      </c>
      <c r="B137" s="338">
        <v>611100</v>
      </c>
      <c r="C137" s="259" t="s">
        <v>344</v>
      </c>
      <c r="D137" s="260"/>
      <c r="E137" s="260"/>
    </row>
    <row r="138" spans="1:5" ht="12.75">
      <c r="A138" s="338">
        <v>3118</v>
      </c>
      <c r="B138" s="338">
        <v>611200</v>
      </c>
      <c r="C138" s="259" t="s">
        <v>345</v>
      </c>
      <c r="D138" s="260"/>
      <c r="E138" s="260"/>
    </row>
    <row r="139" spans="1:5" ht="24">
      <c r="A139" s="346">
        <v>3119</v>
      </c>
      <c r="B139" s="338">
        <v>611300</v>
      </c>
      <c r="C139" s="259" t="s">
        <v>490</v>
      </c>
      <c r="D139" s="260"/>
      <c r="E139" s="260"/>
    </row>
    <row r="140" spans="1:5" ht="12.75">
      <c r="A140" s="338">
        <v>3120</v>
      </c>
      <c r="B140" s="338">
        <v>611400</v>
      </c>
      <c r="C140" s="259" t="s">
        <v>491</v>
      </c>
      <c r="D140" s="260"/>
      <c r="E140" s="260"/>
    </row>
    <row r="141" spans="1:5" ht="12.75">
      <c r="A141" s="346">
        <v>3121</v>
      </c>
      <c r="B141" s="338">
        <v>611500</v>
      </c>
      <c r="C141" s="259" t="s">
        <v>492</v>
      </c>
      <c r="D141" s="260"/>
      <c r="E141" s="260"/>
    </row>
    <row r="142" spans="1:5" ht="12.75">
      <c r="A142" s="338">
        <v>3122</v>
      </c>
      <c r="B142" s="338">
        <v>611600</v>
      </c>
      <c r="C142" s="259" t="s">
        <v>493</v>
      </c>
      <c r="D142" s="260"/>
      <c r="E142" s="260"/>
    </row>
    <row r="143" spans="1:5" ht="12.75">
      <c r="A143" s="346">
        <v>3123</v>
      </c>
      <c r="B143" s="338">
        <v>611700</v>
      </c>
      <c r="C143" s="259" t="s">
        <v>1499</v>
      </c>
      <c r="D143" s="260"/>
      <c r="E143" s="260"/>
    </row>
    <row r="144" spans="1:5" ht="12.75">
      <c r="A144" s="338">
        <v>3124</v>
      </c>
      <c r="B144" s="338">
        <v>611800</v>
      </c>
      <c r="C144" s="259" t="s">
        <v>494</v>
      </c>
      <c r="D144" s="260"/>
      <c r="E144" s="260"/>
    </row>
    <row r="145" spans="1:5" ht="12.75">
      <c r="A145" s="346">
        <v>3125</v>
      </c>
      <c r="B145" s="338">
        <v>611900</v>
      </c>
      <c r="C145" s="259" t="s">
        <v>193</v>
      </c>
      <c r="D145" s="260"/>
      <c r="E145" s="260"/>
    </row>
    <row r="146" spans="1:5" ht="24">
      <c r="A146" s="339">
        <v>3126</v>
      </c>
      <c r="B146" s="266">
        <v>612000</v>
      </c>
      <c r="C146" s="254" t="s">
        <v>1500</v>
      </c>
      <c r="D146" s="255">
        <f>SUM(D147:D153)</f>
        <v>0</v>
      </c>
      <c r="E146" s="255">
        <f>SUM(E147:E153)</f>
        <v>0</v>
      </c>
    </row>
    <row r="147" spans="1:5" ht="24">
      <c r="A147" s="346">
        <v>3127</v>
      </c>
      <c r="B147" s="338">
        <v>612100</v>
      </c>
      <c r="C147" s="259" t="s">
        <v>755</v>
      </c>
      <c r="D147" s="260"/>
      <c r="E147" s="260"/>
    </row>
    <row r="148" spans="1:5" ht="12.75">
      <c r="A148" s="338">
        <v>3128</v>
      </c>
      <c r="B148" s="338">
        <v>612200</v>
      </c>
      <c r="C148" s="259" t="s">
        <v>495</v>
      </c>
      <c r="D148" s="260"/>
      <c r="E148" s="260"/>
    </row>
    <row r="149" spans="1:5" ht="12.75">
      <c r="A149" s="346">
        <v>3129</v>
      </c>
      <c r="B149" s="338">
        <v>612300</v>
      </c>
      <c r="C149" s="259" t="s">
        <v>105</v>
      </c>
      <c r="D149" s="260"/>
      <c r="E149" s="260"/>
    </row>
    <row r="150" spans="1:5" ht="12.75">
      <c r="A150" s="338">
        <v>3130</v>
      </c>
      <c r="B150" s="338">
        <v>612400</v>
      </c>
      <c r="C150" s="259" t="s">
        <v>1501</v>
      </c>
      <c r="D150" s="260"/>
      <c r="E150" s="260"/>
    </row>
    <row r="151" spans="1:5" ht="12.75">
      <c r="A151" s="346">
        <v>3131</v>
      </c>
      <c r="B151" s="338">
        <v>612500</v>
      </c>
      <c r="C151" s="259" t="s">
        <v>1502</v>
      </c>
      <c r="D151" s="260"/>
      <c r="E151" s="260"/>
    </row>
    <row r="152" spans="1:5" ht="12.75">
      <c r="A152" s="338">
        <v>3132</v>
      </c>
      <c r="B152" s="338">
        <v>612600</v>
      </c>
      <c r="C152" s="259" t="s">
        <v>106</v>
      </c>
      <c r="D152" s="260"/>
      <c r="E152" s="260"/>
    </row>
    <row r="153" spans="1:5" ht="12.75">
      <c r="A153" s="346">
        <v>3133</v>
      </c>
      <c r="B153" s="338">
        <v>612900</v>
      </c>
      <c r="C153" s="259" t="s">
        <v>665</v>
      </c>
      <c r="D153" s="260"/>
      <c r="E153" s="260"/>
    </row>
    <row r="154" spans="1:5" ht="12.75">
      <c r="A154" s="339">
        <v>3134</v>
      </c>
      <c r="B154" s="266">
        <v>613000</v>
      </c>
      <c r="C154" s="254" t="s">
        <v>1503</v>
      </c>
      <c r="D154" s="255">
        <f>D155</f>
        <v>0</v>
      </c>
      <c r="E154" s="255">
        <f>E155</f>
        <v>0</v>
      </c>
    </row>
    <row r="155" spans="1:5" ht="12.75">
      <c r="A155" s="346">
        <v>3135</v>
      </c>
      <c r="B155" s="340">
        <v>613100</v>
      </c>
      <c r="C155" s="341" t="s">
        <v>107</v>
      </c>
      <c r="D155" s="260"/>
      <c r="E155" s="260"/>
    </row>
    <row r="156" spans="1:5" ht="24">
      <c r="A156" s="339">
        <v>3136</v>
      </c>
      <c r="B156" s="316">
        <v>614000</v>
      </c>
      <c r="C156" s="317" t="s">
        <v>1504</v>
      </c>
      <c r="D156" s="343">
        <f>D157</f>
        <v>0</v>
      </c>
      <c r="E156" s="343">
        <f>E157</f>
        <v>0</v>
      </c>
    </row>
    <row r="157" spans="1:5" ht="12.75">
      <c r="A157" s="346">
        <v>3137</v>
      </c>
      <c r="B157" s="318">
        <v>614100</v>
      </c>
      <c r="C157" s="313" t="s">
        <v>149</v>
      </c>
      <c r="D157" s="344"/>
      <c r="E157" s="260"/>
    </row>
    <row r="158" spans="1:5" ht="24">
      <c r="A158" s="307">
        <v>3138</v>
      </c>
      <c r="B158" s="316">
        <v>615000</v>
      </c>
      <c r="C158" s="317" t="s">
        <v>1505</v>
      </c>
      <c r="D158" s="347">
        <f>D159</f>
        <v>0</v>
      </c>
      <c r="E158" s="347">
        <f>E159</f>
        <v>0</v>
      </c>
    </row>
    <row r="159" spans="1:5" ht="12.75">
      <c r="A159" s="321">
        <v>3139</v>
      </c>
      <c r="B159" s="318">
        <v>615100</v>
      </c>
      <c r="C159" s="313" t="s">
        <v>756</v>
      </c>
      <c r="D159" s="348"/>
      <c r="E159" s="349"/>
    </row>
    <row r="160" spans="1:5" ht="24">
      <c r="A160" s="339">
        <v>3140</v>
      </c>
      <c r="B160" s="336">
        <v>620000</v>
      </c>
      <c r="C160" s="345" t="s">
        <v>1506</v>
      </c>
      <c r="D160" s="255">
        <f>D161+D171+D180</f>
        <v>0</v>
      </c>
      <c r="E160" s="255">
        <f>E161+E171+E180</f>
        <v>0</v>
      </c>
    </row>
    <row r="161" spans="1:5" ht="24">
      <c r="A161" s="342">
        <v>3141</v>
      </c>
      <c r="B161" s="266">
        <v>621000</v>
      </c>
      <c r="C161" s="254" t="s">
        <v>1507</v>
      </c>
      <c r="D161" s="255">
        <f>SUM(D162:D170)</f>
        <v>0</v>
      </c>
      <c r="E161" s="255">
        <f>SUM(E162:E170)</f>
        <v>0</v>
      </c>
    </row>
    <row r="162" spans="1:5" ht="12.75">
      <c r="A162" s="350">
        <v>3142</v>
      </c>
      <c r="B162" s="338">
        <v>621100</v>
      </c>
      <c r="C162" s="259" t="s">
        <v>108</v>
      </c>
      <c r="D162" s="260"/>
      <c r="E162" s="260"/>
    </row>
    <row r="163" spans="1:5" ht="12.75">
      <c r="A163" s="346">
        <v>3143</v>
      </c>
      <c r="B163" s="338">
        <v>621200</v>
      </c>
      <c r="C163" s="259" t="s">
        <v>335</v>
      </c>
      <c r="D163" s="260"/>
      <c r="E163" s="260"/>
    </row>
    <row r="164" spans="1:5" ht="12.75">
      <c r="A164" s="350">
        <v>3144</v>
      </c>
      <c r="B164" s="338">
        <v>621300</v>
      </c>
      <c r="C164" s="259" t="s">
        <v>487</v>
      </c>
      <c r="D164" s="260"/>
      <c r="E164" s="260"/>
    </row>
    <row r="165" spans="1:5" ht="12.75">
      <c r="A165" s="346">
        <v>3145</v>
      </c>
      <c r="B165" s="338">
        <v>621400</v>
      </c>
      <c r="C165" s="259" t="s">
        <v>150</v>
      </c>
      <c r="D165" s="260"/>
      <c r="E165" s="260"/>
    </row>
    <row r="166" spans="1:5" ht="12.75">
      <c r="A166" s="350">
        <v>3146</v>
      </c>
      <c r="B166" s="338">
        <v>621500</v>
      </c>
      <c r="C166" s="259" t="s">
        <v>109</v>
      </c>
      <c r="D166" s="260"/>
      <c r="E166" s="260"/>
    </row>
    <row r="167" spans="1:5" ht="12.75">
      <c r="A167" s="346">
        <v>3147</v>
      </c>
      <c r="B167" s="338">
        <v>621600</v>
      </c>
      <c r="C167" s="259" t="s">
        <v>488</v>
      </c>
      <c r="D167" s="260"/>
      <c r="E167" s="260"/>
    </row>
    <row r="168" spans="1:5" ht="12.75">
      <c r="A168" s="350">
        <v>3148</v>
      </c>
      <c r="B168" s="338">
        <v>621700</v>
      </c>
      <c r="C168" s="259" t="s">
        <v>348</v>
      </c>
      <c r="D168" s="260"/>
      <c r="E168" s="260"/>
    </row>
    <row r="169" spans="1:5" ht="12.75">
      <c r="A169" s="346">
        <v>3149</v>
      </c>
      <c r="B169" s="338">
        <v>621800</v>
      </c>
      <c r="C169" s="259" t="s">
        <v>489</v>
      </c>
      <c r="D169" s="260"/>
      <c r="E169" s="260"/>
    </row>
    <row r="170" spans="1:5" ht="12.75">
      <c r="A170" s="350">
        <v>3150</v>
      </c>
      <c r="B170" s="338">
        <v>621900</v>
      </c>
      <c r="C170" s="259" t="s">
        <v>349</v>
      </c>
      <c r="D170" s="260"/>
      <c r="E170" s="260"/>
    </row>
    <row r="171" spans="1:5" ht="24">
      <c r="A171" s="342">
        <v>3151</v>
      </c>
      <c r="B171" s="266">
        <v>622000</v>
      </c>
      <c r="C171" s="254" t="s">
        <v>1508</v>
      </c>
      <c r="D171" s="255">
        <f>SUM(D172:D179)</f>
        <v>0</v>
      </c>
      <c r="E171" s="255">
        <f>SUM(E172:E179)</f>
        <v>0</v>
      </c>
    </row>
    <row r="172" spans="1:5" ht="12.75">
      <c r="A172" s="350">
        <v>3152</v>
      </c>
      <c r="B172" s="338">
        <v>622100</v>
      </c>
      <c r="C172" s="259" t="s">
        <v>350</v>
      </c>
      <c r="D172" s="260"/>
      <c r="E172" s="260"/>
    </row>
    <row r="173" spans="1:5" ht="12.75">
      <c r="A173" s="346">
        <v>3153</v>
      </c>
      <c r="B173" s="338">
        <v>622200</v>
      </c>
      <c r="C173" s="259" t="s">
        <v>644</v>
      </c>
      <c r="D173" s="260"/>
      <c r="E173" s="260"/>
    </row>
    <row r="174" spans="1:5" ht="12.75">
      <c r="A174" s="350">
        <v>3154</v>
      </c>
      <c r="B174" s="338">
        <v>622300</v>
      </c>
      <c r="C174" s="259" t="s">
        <v>645</v>
      </c>
      <c r="D174" s="260"/>
      <c r="E174" s="260"/>
    </row>
    <row r="175" spans="1:5" ht="12.75">
      <c r="A175" s="346">
        <v>3155</v>
      </c>
      <c r="B175" s="338">
        <v>622400</v>
      </c>
      <c r="C175" s="259" t="s">
        <v>646</v>
      </c>
      <c r="D175" s="260"/>
      <c r="E175" s="260"/>
    </row>
    <row r="176" spans="1:5" ht="12.75">
      <c r="A176" s="350">
        <v>3156</v>
      </c>
      <c r="B176" s="338">
        <v>622500</v>
      </c>
      <c r="C176" s="259" t="s">
        <v>647</v>
      </c>
      <c r="D176" s="260"/>
      <c r="E176" s="260"/>
    </row>
    <row r="177" spans="1:5" ht="12.75">
      <c r="A177" s="346">
        <v>3157</v>
      </c>
      <c r="B177" s="338">
        <v>622600</v>
      </c>
      <c r="C177" s="259" t="s">
        <v>352</v>
      </c>
      <c r="D177" s="260"/>
      <c r="E177" s="260"/>
    </row>
    <row r="178" spans="1:5" ht="12.75">
      <c r="A178" s="350">
        <v>3158</v>
      </c>
      <c r="B178" s="340">
        <v>622700</v>
      </c>
      <c r="C178" s="341" t="s">
        <v>351</v>
      </c>
      <c r="D178" s="260"/>
      <c r="E178" s="260"/>
    </row>
    <row r="179" spans="1:5" ht="12.75">
      <c r="A179" s="346">
        <v>3159</v>
      </c>
      <c r="B179" s="318">
        <v>622800</v>
      </c>
      <c r="C179" s="313" t="s">
        <v>151</v>
      </c>
      <c r="D179" s="344"/>
      <c r="E179" s="260"/>
    </row>
    <row r="180" spans="1:5" ht="36">
      <c r="A180" s="339">
        <v>3160</v>
      </c>
      <c r="B180" s="316">
        <v>623000</v>
      </c>
      <c r="C180" s="317" t="s">
        <v>1509</v>
      </c>
      <c r="D180" s="343">
        <f>D181</f>
        <v>0</v>
      </c>
      <c r="E180" s="343">
        <f>E181</f>
        <v>0</v>
      </c>
    </row>
    <row r="181" spans="1:5" ht="24">
      <c r="A181" s="346">
        <v>3161</v>
      </c>
      <c r="B181" s="318">
        <v>623100</v>
      </c>
      <c r="C181" s="313" t="s">
        <v>1510</v>
      </c>
      <c r="D181" s="344"/>
      <c r="E181" s="260"/>
    </row>
    <row r="182" spans="1:5" ht="12.75">
      <c r="A182" s="339">
        <v>3162</v>
      </c>
      <c r="B182" s="336"/>
      <c r="C182" s="345" t="s">
        <v>1511</v>
      </c>
      <c r="D182" s="255">
        <f>IF(D21-D87&gt;0,D21-D87,0)</f>
        <v>0</v>
      </c>
      <c r="E182" s="255">
        <f>IF(E21-E87&gt;0,E21-E87,0)</f>
        <v>0</v>
      </c>
    </row>
    <row r="183" spans="1:5" ht="12.75">
      <c r="A183" s="342">
        <v>3163</v>
      </c>
      <c r="B183" s="266"/>
      <c r="C183" s="254" t="s">
        <v>1512</v>
      </c>
      <c r="D183" s="255">
        <f>IF(D87-D21&gt;0,D87-D21,0)</f>
        <v>2412</v>
      </c>
      <c r="E183" s="255">
        <f>IF(E87-E21&gt;0,E87-E21,0)</f>
        <v>5197</v>
      </c>
    </row>
    <row r="185" spans="1:5" ht="12.75">
      <c r="A185" s="351" t="s">
        <v>1441</v>
      </c>
      <c r="C185" s="285" t="s">
        <v>1513</v>
      </c>
      <c r="D185" s="540" t="s">
        <v>1514</v>
      </c>
      <c r="E185" s="540"/>
    </row>
    <row r="186" spans="2:3" ht="12.75">
      <c r="B186" s="352"/>
      <c r="C186" s="285" t="s">
        <v>1444</v>
      </c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467"/>
  <sheetViews>
    <sheetView showGridLines="0" showRowColHeaders="0" zoomScale="120" zoomScaleNormal="120" zoomScaleSheetLayoutView="130" workbookViewId="0" topLeftCell="A452">
      <selection activeCell="D25" sqref="D25"/>
    </sheetView>
  </sheetViews>
  <sheetFormatPr defaultColWidth="9.140625" defaultRowHeight="12.75"/>
  <cols>
    <col min="1" max="1" width="6.7109375" style="367" customWidth="1"/>
    <col min="2" max="2" width="7.28125" style="237" customWidth="1"/>
    <col min="3" max="3" width="48.57421875" style="237" customWidth="1"/>
    <col min="4" max="4" width="19.421875" style="237" customWidth="1"/>
    <col min="5" max="5" width="19.28125" style="237" customWidth="1"/>
    <col min="6" max="16384" width="9.140625" style="291" customWidth="1"/>
  </cols>
  <sheetData>
    <row r="1" ht="12.75">
      <c r="A1" s="353"/>
    </row>
    <row r="2" ht="12.75">
      <c r="A2" s="353"/>
    </row>
    <row r="3" spans="1:5" ht="12.75">
      <c r="A3" s="353"/>
      <c r="E3" s="234" t="s">
        <v>1515</v>
      </c>
    </row>
    <row r="4" ht="12.75">
      <c r="A4" s="353"/>
    </row>
    <row r="5" ht="12.75">
      <c r="A5" s="353"/>
    </row>
    <row r="6" ht="12.75">
      <c r="A6" s="353"/>
    </row>
    <row r="7" spans="1:6" s="232" customFormat="1" ht="36.75" customHeight="1">
      <c r="A7" s="235" t="s">
        <v>656</v>
      </c>
      <c r="B7" s="236"/>
      <c r="C7" s="237"/>
      <c r="D7" s="237"/>
      <c r="E7" s="237"/>
      <c r="F7" s="291"/>
    </row>
    <row r="8" spans="1:6" s="232" customFormat="1" ht="18.75">
      <c r="A8" s="458" t="str">
        <f>NazKorisnika</f>
        <v>Специјална болница за интерне болести Врњачка Бања</v>
      </c>
      <c r="B8" s="236"/>
      <c r="C8" s="237"/>
      <c r="D8" s="237"/>
      <c r="E8" s="237"/>
      <c r="F8" s="291"/>
    </row>
    <row r="9" spans="1:6" s="232" customFormat="1" ht="15.75">
      <c r="A9" s="238" t="str">
        <f>"Седиште:   "&amp;biop</f>
        <v>Седиште:   Врњачка Бања, 8.марта 12</v>
      </c>
      <c r="B9" s="230"/>
      <c r="C9" s="239"/>
      <c r="D9" s="456" t="str">
        <f>"Матични број:   "&amp;MatBroj</f>
        <v>Матични број:   17689134</v>
      </c>
      <c r="E9" s="239"/>
      <c r="F9" s="291"/>
    </row>
    <row r="10" spans="1:6" s="232" customFormat="1" ht="15.75">
      <c r="A10" s="238" t="str">
        <f>"ПИБ:   "&amp;bip</f>
        <v>ПИБ:   105370087</v>
      </c>
      <c r="B10" s="230"/>
      <c r="C10" s="239"/>
      <c r="D10" s="457" t="str">
        <f>"Број подрачуна:  "&amp;BrojPodr</f>
        <v>Број подрачуна:  840-782661-30</v>
      </c>
      <c r="E10" s="239"/>
      <c r="F10" s="291"/>
    </row>
    <row r="11" spans="1:6" s="232" customFormat="1" ht="15.75">
      <c r="A11" s="240" t="s">
        <v>657</v>
      </c>
      <c r="B11" s="236"/>
      <c r="C11" s="237"/>
      <c r="D11" s="237"/>
      <c r="E11" s="237"/>
      <c r="F11" s="291"/>
    </row>
    <row r="12" spans="1:6" s="232" customFormat="1" ht="15.75">
      <c r="A12" s="241"/>
      <c r="B12" s="236"/>
      <c r="C12" s="237"/>
      <c r="D12" s="237"/>
      <c r="E12" s="237"/>
      <c r="F12" s="291"/>
    </row>
    <row r="13" spans="1:3" ht="15.75">
      <c r="A13" s="241"/>
      <c r="C13" s="330"/>
    </row>
    <row r="14" spans="1:5" ht="18.75">
      <c r="A14" s="542" t="s">
        <v>1516</v>
      </c>
      <c r="B14" s="542"/>
      <c r="C14" s="542"/>
      <c r="D14" s="542"/>
      <c r="E14" s="542"/>
    </row>
    <row r="15" spans="1:5" ht="12.75">
      <c r="A15" s="545" t="s">
        <v>1815</v>
      </c>
      <c r="B15" s="545"/>
      <c r="C15" s="545"/>
      <c r="D15" s="545"/>
      <c r="E15" s="545"/>
    </row>
    <row r="16" ht="15.75">
      <c r="A16" s="331"/>
    </row>
    <row r="17" spans="1:5" ht="12.75" customHeight="1">
      <c r="A17" s="354"/>
      <c r="B17" s="332"/>
      <c r="C17" s="332"/>
      <c r="D17" s="332"/>
      <c r="E17" s="333" t="s">
        <v>241</v>
      </c>
    </row>
    <row r="18" spans="1:5" ht="19.5" customHeight="1">
      <c r="A18" s="521" t="s">
        <v>533</v>
      </c>
      <c r="B18" s="521" t="s">
        <v>534</v>
      </c>
      <c r="C18" s="521" t="s">
        <v>535</v>
      </c>
      <c r="D18" s="546" t="s">
        <v>1517</v>
      </c>
      <c r="E18" s="547"/>
    </row>
    <row r="19" spans="1:5" ht="22.5" customHeight="1">
      <c r="A19" s="520"/>
      <c r="B19" s="520"/>
      <c r="C19" s="520"/>
      <c r="D19" s="247" t="s">
        <v>1113</v>
      </c>
      <c r="E19" s="247" t="s">
        <v>1114</v>
      </c>
    </row>
    <row r="20" spans="1:5" ht="12.75">
      <c r="A20" s="247">
        <v>1</v>
      </c>
      <c r="B20" s="247">
        <v>2</v>
      </c>
      <c r="C20" s="247">
        <v>3</v>
      </c>
      <c r="D20" s="247">
        <v>4</v>
      </c>
      <c r="E20" s="247">
        <v>5</v>
      </c>
    </row>
    <row r="21" spans="1:5" s="337" customFormat="1" ht="15" customHeight="1">
      <c r="A21" s="247">
        <v>4001</v>
      </c>
      <c r="B21" s="247"/>
      <c r="C21" s="268" t="s">
        <v>1518</v>
      </c>
      <c r="D21" s="296">
        <f>D22+D126+D151</f>
        <v>95281</v>
      </c>
      <c r="E21" s="296">
        <f>E22+E126+E151</f>
        <v>109232</v>
      </c>
    </row>
    <row r="22" spans="1:5" s="337" customFormat="1" ht="24">
      <c r="A22" s="247">
        <v>4002</v>
      </c>
      <c r="B22" s="247">
        <v>700000</v>
      </c>
      <c r="C22" s="268" t="s">
        <v>1519</v>
      </c>
      <c r="D22" s="296">
        <f>D23+D67+D77+D89+D114+D119+D123</f>
        <v>95281</v>
      </c>
      <c r="E22" s="296">
        <f>E23+E67+E77+E89+E114+E119+E123</f>
        <v>109232</v>
      </c>
    </row>
    <row r="23" spans="1:5" s="337" customFormat="1" ht="24">
      <c r="A23" s="247">
        <v>4003</v>
      </c>
      <c r="B23" s="247">
        <v>710000</v>
      </c>
      <c r="C23" s="268" t="s">
        <v>1520</v>
      </c>
      <c r="D23" s="296">
        <f>D24+D28+D30+D37+D43+D50+D53+D60</f>
        <v>0</v>
      </c>
      <c r="E23" s="296">
        <f>E24+E28+E30+E37+E43+E50+E53+E60</f>
        <v>0</v>
      </c>
    </row>
    <row r="24" spans="1:5" s="337" customFormat="1" ht="24">
      <c r="A24" s="247">
        <v>4004</v>
      </c>
      <c r="B24" s="247">
        <v>711000</v>
      </c>
      <c r="C24" s="268" t="s">
        <v>1521</v>
      </c>
      <c r="D24" s="296">
        <f>SUM(D25:D27)</f>
        <v>0</v>
      </c>
      <c r="E24" s="296">
        <f>SUM(E25:E27)</f>
        <v>0</v>
      </c>
    </row>
    <row r="25" spans="1:5" ht="24">
      <c r="A25" s="257">
        <v>4005</v>
      </c>
      <c r="B25" s="257">
        <v>711100</v>
      </c>
      <c r="C25" s="270" t="s">
        <v>1297</v>
      </c>
      <c r="D25" s="297"/>
      <c r="E25" s="297"/>
    </row>
    <row r="26" spans="1:5" ht="24">
      <c r="A26" s="257">
        <v>4006</v>
      </c>
      <c r="B26" s="257">
        <v>711200</v>
      </c>
      <c r="C26" s="270" t="s">
        <v>443</v>
      </c>
      <c r="D26" s="297"/>
      <c r="E26" s="297"/>
    </row>
    <row r="27" spans="1:5" ht="24">
      <c r="A27" s="257">
        <v>4007</v>
      </c>
      <c r="B27" s="257">
        <v>711300</v>
      </c>
      <c r="C27" s="270" t="s">
        <v>650</v>
      </c>
      <c r="D27" s="297"/>
      <c r="E27" s="297"/>
    </row>
    <row r="28" spans="1:5" s="337" customFormat="1" ht="15" customHeight="1">
      <c r="A28" s="247">
        <v>4008</v>
      </c>
      <c r="B28" s="247">
        <v>712000</v>
      </c>
      <c r="C28" s="268" t="s">
        <v>1522</v>
      </c>
      <c r="D28" s="296">
        <f>D29</f>
        <v>0</v>
      </c>
      <c r="E28" s="296">
        <f>E29</f>
        <v>0</v>
      </c>
    </row>
    <row r="29" spans="1:5" ht="15" customHeight="1">
      <c r="A29" s="257">
        <v>4009</v>
      </c>
      <c r="B29" s="257">
        <v>712100</v>
      </c>
      <c r="C29" s="270" t="s">
        <v>39</v>
      </c>
      <c r="D29" s="297"/>
      <c r="E29" s="297"/>
    </row>
    <row r="30" spans="1:5" s="337" customFormat="1" ht="15" customHeight="1">
      <c r="A30" s="247">
        <v>4010</v>
      </c>
      <c r="B30" s="247">
        <v>713000</v>
      </c>
      <c r="C30" s="268" t="s">
        <v>1523</v>
      </c>
      <c r="D30" s="296">
        <f>SUM(D31:D36)</f>
        <v>0</v>
      </c>
      <c r="E30" s="296">
        <f>SUM(E31:E36)</f>
        <v>0</v>
      </c>
    </row>
    <row r="31" spans="1:5" ht="15" customHeight="1">
      <c r="A31" s="257">
        <v>4011</v>
      </c>
      <c r="B31" s="257">
        <v>713100</v>
      </c>
      <c r="C31" s="270" t="s">
        <v>659</v>
      </c>
      <c r="D31" s="297"/>
      <c r="E31" s="297"/>
    </row>
    <row r="32" spans="1:5" ht="15" customHeight="1">
      <c r="A32" s="257">
        <v>4012</v>
      </c>
      <c r="B32" s="257">
        <v>713200</v>
      </c>
      <c r="C32" s="270" t="s">
        <v>660</v>
      </c>
      <c r="D32" s="297"/>
      <c r="E32" s="297"/>
    </row>
    <row r="33" spans="1:5" ht="15" customHeight="1">
      <c r="A33" s="257">
        <v>4013</v>
      </c>
      <c r="B33" s="257">
        <v>713300</v>
      </c>
      <c r="C33" s="270" t="s">
        <v>661</v>
      </c>
      <c r="D33" s="297"/>
      <c r="E33" s="297"/>
    </row>
    <row r="34" spans="1:5" ht="15" customHeight="1">
      <c r="A34" s="257">
        <v>4014</v>
      </c>
      <c r="B34" s="257">
        <v>713400</v>
      </c>
      <c r="C34" s="270" t="s">
        <v>662</v>
      </c>
      <c r="D34" s="297"/>
      <c r="E34" s="297"/>
    </row>
    <row r="35" spans="1:5" ht="15" customHeight="1">
      <c r="A35" s="257">
        <v>4015</v>
      </c>
      <c r="B35" s="257">
        <v>713500</v>
      </c>
      <c r="C35" s="270" t="s">
        <v>444</v>
      </c>
      <c r="D35" s="297"/>
      <c r="E35" s="297"/>
    </row>
    <row r="36" spans="1:5" ht="15" customHeight="1">
      <c r="A36" s="257">
        <v>4016</v>
      </c>
      <c r="B36" s="257">
        <v>713600</v>
      </c>
      <c r="C36" s="270" t="s">
        <v>445</v>
      </c>
      <c r="D36" s="297"/>
      <c r="E36" s="297"/>
    </row>
    <row r="37" spans="1:5" s="337" customFormat="1" ht="15" customHeight="1">
      <c r="A37" s="247">
        <v>4017</v>
      </c>
      <c r="B37" s="247">
        <v>714000</v>
      </c>
      <c r="C37" s="268" t="s">
        <v>1524</v>
      </c>
      <c r="D37" s="296">
        <f>SUM(D38:D42)</f>
        <v>0</v>
      </c>
      <c r="E37" s="296">
        <f>SUM(E38:E42)</f>
        <v>0</v>
      </c>
    </row>
    <row r="38" spans="1:5" ht="15" customHeight="1">
      <c r="A38" s="257">
        <v>4018</v>
      </c>
      <c r="B38" s="257">
        <v>714100</v>
      </c>
      <c r="C38" s="270" t="s">
        <v>498</v>
      </c>
      <c r="D38" s="297"/>
      <c r="E38" s="297"/>
    </row>
    <row r="39" spans="1:5" ht="15" customHeight="1">
      <c r="A39" s="257">
        <v>4019</v>
      </c>
      <c r="B39" s="257">
        <v>714300</v>
      </c>
      <c r="C39" s="270" t="s">
        <v>499</v>
      </c>
      <c r="D39" s="297"/>
      <c r="E39" s="297"/>
    </row>
    <row r="40" spans="1:5" ht="15" customHeight="1">
      <c r="A40" s="257">
        <v>4020</v>
      </c>
      <c r="B40" s="257">
        <v>714400</v>
      </c>
      <c r="C40" s="270" t="s">
        <v>500</v>
      </c>
      <c r="D40" s="297"/>
      <c r="E40" s="297"/>
    </row>
    <row r="41" spans="1:5" ht="24">
      <c r="A41" s="257">
        <v>4021</v>
      </c>
      <c r="B41" s="257">
        <v>714500</v>
      </c>
      <c r="C41" s="270" t="s">
        <v>192</v>
      </c>
      <c r="D41" s="297"/>
      <c r="E41" s="297"/>
    </row>
    <row r="42" spans="1:5" ht="15" customHeight="1">
      <c r="A42" s="257">
        <v>4022</v>
      </c>
      <c r="B42" s="257">
        <v>714600</v>
      </c>
      <c r="C42" s="270" t="s">
        <v>501</v>
      </c>
      <c r="D42" s="297"/>
      <c r="E42" s="297"/>
    </row>
    <row r="43" spans="1:5" s="337" customFormat="1" ht="24">
      <c r="A43" s="307">
        <v>4023</v>
      </c>
      <c r="B43" s="247">
        <v>715000</v>
      </c>
      <c r="C43" s="268" t="s">
        <v>1525</v>
      </c>
      <c r="D43" s="296">
        <f>SUM(D44:D49)</f>
        <v>0</v>
      </c>
      <c r="E43" s="296">
        <f>SUM(E44:E49)</f>
        <v>0</v>
      </c>
    </row>
    <row r="44" spans="1:5" ht="15" customHeight="1">
      <c r="A44" s="257">
        <v>4024</v>
      </c>
      <c r="B44" s="257">
        <v>715100</v>
      </c>
      <c r="C44" s="270" t="s">
        <v>502</v>
      </c>
      <c r="D44" s="297"/>
      <c r="E44" s="297"/>
    </row>
    <row r="45" spans="1:5" ht="15" customHeight="1">
      <c r="A45" s="257">
        <v>4025</v>
      </c>
      <c r="B45" s="257">
        <v>715200</v>
      </c>
      <c r="C45" s="270" t="s">
        <v>503</v>
      </c>
      <c r="D45" s="297"/>
      <c r="E45" s="297"/>
    </row>
    <row r="46" spans="1:5" ht="15" customHeight="1">
      <c r="A46" s="257">
        <v>4026</v>
      </c>
      <c r="B46" s="257">
        <v>715300</v>
      </c>
      <c r="C46" s="270" t="s">
        <v>504</v>
      </c>
      <c r="D46" s="297"/>
      <c r="E46" s="297"/>
    </row>
    <row r="47" spans="1:5" ht="24">
      <c r="A47" s="257">
        <v>4027</v>
      </c>
      <c r="B47" s="257">
        <v>715400</v>
      </c>
      <c r="C47" s="270" t="s">
        <v>505</v>
      </c>
      <c r="D47" s="297"/>
      <c r="E47" s="297"/>
    </row>
    <row r="48" spans="1:5" ht="15" customHeight="1">
      <c r="A48" s="257">
        <v>4028</v>
      </c>
      <c r="B48" s="257">
        <v>715500</v>
      </c>
      <c r="C48" s="270" t="s">
        <v>506</v>
      </c>
      <c r="D48" s="297"/>
      <c r="E48" s="297"/>
    </row>
    <row r="49" spans="1:5" ht="15" customHeight="1">
      <c r="A49" s="257">
        <v>4029</v>
      </c>
      <c r="B49" s="257">
        <v>715600</v>
      </c>
      <c r="C49" s="270" t="s">
        <v>507</v>
      </c>
      <c r="D49" s="297"/>
      <c r="E49" s="297"/>
    </row>
    <row r="50" spans="1:5" s="337" customFormat="1" ht="15" customHeight="1">
      <c r="A50" s="307">
        <v>4030</v>
      </c>
      <c r="B50" s="247">
        <v>716000</v>
      </c>
      <c r="C50" s="268" t="s">
        <v>1526</v>
      </c>
      <c r="D50" s="296">
        <f>D51+D52</f>
        <v>0</v>
      </c>
      <c r="E50" s="296">
        <f>E51+E52</f>
        <v>0</v>
      </c>
    </row>
    <row r="51" spans="1:5" ht="24">
      <c r="A51" s="257">
        <v>4031</v>
      </c>
      <c r="B51" s="257">
        <v>716100</v>
      </c>
      <c r="C51" s="270" t="s">
        <v>371</v>
      </c>
      <c r="D51" s="297"/>
      <c r="E51" s="297"/>
    </row>
    <row r="52" spans="1:5" ht="24">
      <c r="A52" s="257">
        <v>4032</v>
      </c>
      <c r="B52" s="319">
        <v>716200</v>
      </c>
      <c r="C52" s="320" t="s">
        <v>372</v>
      </c>
      <c r="D52" s="297"/>
      <c r="E52" s="297"/>
    </row>
    <row r="53" spans="1:5" s="337" customFormat="1" ht="15" customHeight="1">
      <c r="A53" s="308">
        <v>4033</v>
      </c>
      <c r="B53" s="316">
        <v>717000</v>
      </c>
      <c r="C53" s="317" t="s">
        <v>1527</v>
      </c>
      <c r="D53" s="302">
        <f>SUM(D54:D59)</f>
        <v>0</v>
      </c>
      <c r="E53" s="302">
        <f>SUM(E54:E59)</f>
        <v>0</v>
      </c>
    </row>
    <row r="54" spans="1:5" ht="14.25" customHeight="1">
      <c r="A54" s="303">
        <v>4034</v>
      </c>
      <c r="B54" s="318">
        <v>717100</v>
      </c>
      <c r="C54" s="313" t="s">
        <v>374</v>
      </c>
      <c r="D54" s="305"/>
      <c r="E54" s="297"/>
    </row>
    <row r="55" spans="1:5" ht="14.25" customHeight="1">
      <c r="A55" s="303">
        <v>4035</v>
      </c>
      <c r="B55" s="318">
        <v>717200</v>
      </c>
      <c r="C55" s="313" t="s">
        <v>375</v>
      </c>
      <c r="D55" s="305"/>
      <c r="E55" s="297"/>
    </row>
    <row r="56" spans="1:5" ht="14.25" customHeight="1">
      <c r="A56" s="303">
        <v>4036</v>
      </c>
      <c r="B56" s="318">
        <v>717300</v>
      </c>
      <c r="C56" s="313" t="s">
        <v>110</v>
      </c>
      <c r="D56" s="305"/>
      <c r="E56" s="297"/>
    </row>
    <row r="57" spans="1:5" ht="14.25" customHeight="1">
      <c r="A57" s="303">
        <v>4037</v>
      </c>
      <c r="B57" s="318">
        <v>717400</v>
      </c>
      <c r="C57" s="313" t="s">
        <v>111</v>
      </c>
      <c r="D57" s="305"/>
      <c r="E57" s="297"/>
    </row>
    <row r="58" spans="1:5" ht="14.25" customHeight="1">
      <c r="A58" s="303">
        <v>4038</v>
      </c>
      <c r="B58" s="318">
        <v>717500</v>
      </c>
      <c r="C58" s="313" t="s">
        <v>1528</v>
      </c>
      <c r="D58" s="305"/>
      <c r="E58" s="297"/>
    </row>
    <row r="59" spans="1:5" ht="14.25" customHeight="1">
      <c r="A59" s="303">
        <v>4039</v>
      </c>
      <c r="B59" s="318">
        <v>717600</v>
      </c>
      <c r="C59" s="313" t="s">
        <v>113</v>
      </c>
      <c r="D59" s="305"/>
      <c r="E59" s="297"/>
    </row>
    <row r="60" spans="1:5" s="337" customFormat="1" ht="36">
      <c r="A60" s="307">
        <v>4040</v>
      </c>
      <c r="B60" s="250">
        <v>719000</v>
      </c>
      <c r="C60" s="309" t="s">
        <v>1529</v>
      </c>
      <c r="D60" s="296">
        <f>SUM(D61:D66)</f>
        <v>0</v>
      </c>
      <c r="E60" s="296">
        <f>SUM(E61:E66)</f>
        <v>0</v>
      </c>
    </row>
    <row r="61" spans="1:5" ht="24">
      <c r="A61" s="257">
        <v>4041</v>
      </c>
      <c r="B61" s="257">
        <v>719100</v>
      </c>
      <c r="C61" s="270" t="s">
        <v>181</v>
      </c>
      <c r="D61" s="297"/>
      <c r="E61" s="297"/>
    </row>
    <row r="62" spans="1:5" ht="24">
      <c r="A62" s="257">
        <v>4042</v>
      </c>
      <c r="B62" s="257">
        <v>719200</v>
      </c>
      <c r="C62" s="270" t="s">
        <v>182</v>
      </c>
      <c r="D62" s="297"/>
      <c r="E62" s="297"/>
    </row>
    <row r="63" spans="1:5" ht="24">
      <c r="A63" s="257">
        <v>4043</v>
      </c>
      <c r="B63" s="257">
        <v>719300</v>
      </c>
      <c r="C63" s="270" t="s">
        <v>508</v>
      </c>
      <c r="D63" s="297"/>
      <c r="E63" s="297"/>
    </row>
    <row r="64" spans="1:5" ht="15" customHeight="1">
      <c r="A64" s="257">
        <v>4044</v>
      </c>
      <c r="B64" s="257">
        <v>719400</v>
      </c>
      <c r="C64" s="270" t="s">
        <v>509</v>
      </c>
      <c r="D64" s="297"/>
      <c r="E64" s="297"/>
    </row>
    <row r="65" spans="1:5" ht="15" customHeight="1">
      <c r="A65" s="257">
        <v>4045</v>
      </c>
      <c r="B65" s="257">
        <v>719500</v>
      </c>
      <c r="C65" s="270" t="s">
        <v>510</v>
      </c>
      <c r="D65" s="297"/>
      <c r="E65" s="297"/>
    </row>
    <row r="66" spans="1:5" ht="15" customHeight="1">
      <c r="A66" s="257">
        <v>4046</v>
      </c>
      <c r="B66" s="257">
        <v>719600</v>
      </c>
      <c r="C66" s="270" t="s">
        <v>196</v>
      </c>
      <c r="D66" s="297"/>
      <c r="E66" s="297"/>
    </row>
    <row r="67" spans="1:5" s="337" customFormat="1" ht="15" customHeight="1">
      <c r="A67" s="307">
        <v>4047</v>
      </c>
      <c r="B67" s="247">
        <v>720000</v>
      </c>
      <c r="C67" s="268" t="s">
        <v>1530</v>
      </c>
      <c r="D67" s="296">
        <f>D68+D73</f>
        <v>0</v>
      </c>
      <c r="E67" s="296">
        <f>E68+E73</f>
        <v>0</v>
      </c>
    </row>
    <row r="68" spans="1:5" s="337" customFormat="1" ht="24">
      <c r="A68" s="307">
        <v>4048</v>
      </c>
      <c r="B68" s="247">
        <v>721000</v>
      </c>
      <c r="C68" s="268" t="s">
        <v>1531</v>
      </c>
      <c r="D68" s="296">
        <f>SUM(D69:D72)</f>
        <v>0</v>
      </c>
      <c r="E68" s="296">
        <f>SUM(E69:E72)</f>
        <v>0</v>
      </c>
    </row>
    <row r="69" spans="1:5" ht="14.25" customHeight="1">
      <c r="A69" s="257">
        <v>4049</v>
      </c>
      <c r="B69" s="257">
        <v>721100</v>
      </c>
      <c r="C69" s="270" t="s">
        <v>197</v>
      </c>
      <c r="D69" s="297"/>
      <c r="E69" s="297"/>
    </row>
    <row r="70" spans="1:5" ht="14.25" customHeight="1">
      <c r="A70" s="257">
        <v>4050</v>
      </c>
      <c r="B70" s="257">
        <v>721200</v>
      </c>
      <c r="C70" s="270" t="s">
        <v>634</v>
      </c>
      <c r="D70" s="297"/>
      <c r="E70" s="297"/>
    </row>
    <row r="71" spans="1:5" ht="24">
      <c r="A71" s="257">
        <v>4051</v>
      </c>
      <c r="B71" s="257">
        <v>721300</v>
      </c>
      <c r="C71" s="270" t="s">
        <v>685</v>
      </c>
      <c r="D71" s="297"/>
      <c r="E71" s="297"/>
    </row>
    <row r="72" spans="1:5" ht="15" customHeight="1">
      <c r="A72" s="257">
        <v>4052</v>
      </c>
      <c r="B72" s="257">
        <v>721400</v>
      </c>
      <c r="C72" s="270" t="s">
        <v>686</v>
      </c>
      <c r="D72" s="297"/>
      <c r="E72" s="297"/>
    </row>
    <row r="73" spans="1:5" s="337" customFormat="1" ht="15" customHeight="1">
      <c r="A73" s="307">
        <v>4053</v>
      </c>
      <c r="B73" s="249">
        <v>722000</v>
      </c>
      <c r="C73" s="312" t="s">
        <v>1532</v>
      </c>
      <c r="D73" s="296">
        <f>SUM(D74:D76)</f>
        <v>0</v>
      </c>
      <c r="E73" s="296">
        <f>SUM(E74:E76)</f>
        <v>0</v>
      </c>
    </row>
    <row r="74" spans="1:5" ht="15" customHeight="1">
      <c r="A74" s="303">
        <v>4054</v>
      </c>
      <c r="B74" s="318">
        <v>722100</v>
      </c>
      <c r="C74" s="313" t="s">
        <v>687</v>
      </c>
      <c r="D74" s="305"/>
      <c r="E74" s="297"/>
    </row>
    <row r="75" spans="1:5" ht="15" customHeight="1">
      <c r="A75" s="303">
        <v>4055</v>
      </c>
      <c r="B75" s="318">
        <v>722200</v>
      </c>
      <c r="C75" s="313" t="s">
        <v>118</v>
      </c>
      <c r="D75" s="305"/>
      <c r="E75" s="297"/>
    </row>
    <row r="76" spans="1:5" ht="15" customHeight="1">
      <c r="A76" s="303">
        <v>4056</v>
      </c>
      <c r="B76" s="318">
        <v>722300</v>
      </c>
      <c r="C76" s="313" t="s">
        <v>1</v>
      </c>
      <c r="D76" s="305"/>
      <c r="E76" s="297"/>
    </row>
    <row r="77" spans="1:5" s="337" customFormat="1" ht="18.75" customHeight="1">
      <c r="A77" s="307">
        <v>4057</v>
      </c>
      <c r="B77" s="250">
        <v>730000</v>
      </c>
      <c r="C77" s="309" t="s">
        <v>1533</v>
      </c>
      <c r="D77" s="296">
        <f>D78+D81+D86</f>
        <v>0</v>
      </c>
      <c r="E77" s="296">
        <f>E78+E81+E86</f>
        <v>0</v>
      </c>
    </row>
    <row r="78" spans="1:5" s="337" customFormat="1" ht="15" customHeight="1">
      <c r="A78" s="307">
        <v>4058</v>
      </c>
      <c r="B78" s="247">
        <v>731000</v>
      </c>
      <c r="C78" s="268" t="s">
        <v>1534</v>
      </c>
      <c r="D78" s="296">
        <f>D79+D80</f>
        <v>0</v>
      </c>
      <c r="E78" s="296">
        <f>E79+E80</f>
        <v>0</v>
      </c>
    </row>
    <row r="79" spans="1:5" ht="15" customHeight="1">
      <c r="A79" s="257">
        <v>4059</v>
      </c>
      <c r="B79" s="257">
        <v>731100</v>
      </c>
      <c r="C79" s="270" t="s">
        <v>2</v>
      </c>
      <c r="D79" s="297"/>
      <c r="E79" s="297"/>
    </row>
    <row r="80" spans="1:5" ht="15" customHeight="1">
      <c r="A80" s="257">
        <v>4060</v>
      </c>
      <c r="B80" s="257">
        <v>731200</v>
      </c>
      <c r="C80" s="270" t="s">
        <v>3</v>
      </c>
      <c r="D80" s="297"/>
      <c r="E80" s="297"/>
    </row>
    <row r="81" spans="1:5" s="337" customFormat="1" ht="24">
      <c r="A81" s="307">
        <v>4061</v>
      </c>
      <c r="B81" s="247">
        <v>732000</v>
      </c>
      <c r="C81" s="268" t="s">
        <v>1535</v>
      </c>
      <c r="D81" s="296">
        <f>D82+D83+D84+D85</f>
        <v>0</v>
      </c>
      <c r="E81" s="296">
        <f>E82+E83+E84+E85</f>
        <v>0</v>
      </c>
    </row>
    <row r="82" spans="1:5" ht="14.25" customHeight="1">
      <c r="A82" s="257">
        <v>4062</v>
      </c>
      <c r="B82" s="257">
        <v>732100</v>
      </c>
      <c r="C82" s="270" t="s">
        <v>4</v>
      </c>
      <c r="D82" s="297"/>
      <c r="E82" s="297"/>
    </row>
    <row r="83" spans="1:5" ht="14.25" customHeight="1">
      <c r="A83" s="257">
        <v>4063</v>
      </c>
      <c r="B83" s="257">
        <v>732200</v>
      </c>
      <c r="C83" s="270" t="s">
        <v>428</v>
      </c>
      <c r="D83" s="297"/>
      <c r="E83" s="297"/>
    </row>
    <row r="84" spans="1:5" ht="14.25" customHeight="1">
      <c r="A84" s="257">
        <v>4064</v>
      </c>
      <c r="B84" s="257">
        <v>732300</v>
      </c>
      <c r="C84" s="270" t="s">
        <v>748</v>
      </c>
      <c r="D84" s="297"/>
      <c r="E84" s="297"/>
    </row>
    <row r="85" spans="1:5" ht="14.25" customHeight="1">
      <c r="A85" s="257">
        <v>4065</v>
      </c>
      <c r="B85" s="257">
        <v>732400</v>
      </c>
      <c r="C85" s="270" t="s">
        <v>749</v>
      </c>
      <c r="D85" s="297"/>
      <c r="E85" s="297"/>
    </row>
    <row r="86" spans="1:5" s="337" customFormat="1" ht="14.25" customHeight="1">
      <c r="A86" s="307">
        <v>4066</v>
      </c>
      <c r="B86" s="247">
        <v>733000</v>
      </c>
      <c r="C86" s="268" t="s">
        <v>1536</v>
      </c>
      <c r="D86" s="296">
        <f>D87+D88</f>
        <v>0</v>
      </c>
      <c r="E86" s="296">
        <f>E87+E88</f>
        <v>0</v>
      </c>
    </row>
    <row r="87" spans="1:5" ht="14.25" customHeight="1">
      <c r="A87" s="257">
        <v>4067</v>
      </c>
      <c r="B87" s="257">
        <v>733100</v>
      </c>
      <c r="C87" s="270" t="s">
        <v>429</v>
      </c>
      <c r="D87" s="297"/>
      <c r="E87" s="297"/>
    </row>
    <row r="88" spans="1:5" ht="14.25" customHeight="1">
      <c r="A88" s="257">
        <v>4068</v>
      </c>
      <c r="B88" s="257">
        <v>733200</v>
      </c>
      <c r="C88" s="270" t="s">
        <v>430</v>
      </c>
      <c r="D88" s="297"/>
      <c r="E88" s="297"/>
    </row>
    <row r="89" spans="1:5" s="337" customFormat="1" ht="15" customHeight="1">
      <c r="A89" s="307">
        <v>4069</v>
      </c>
      <c r="B89" s="247">
        <v>740000</v>
      </c>
      <c r="C89" s="268" t="s">
        <v>1537</v>
      </c>
      <c r="D89" s="296">
        <f>D90+D97+D102+D109+D112</f>
        <v>5644</v>
      </c>
      <c r="E89" s="296">
        <f>E90+E97+E102+E109+E112</f>
        <v>2769</v>
      </c>
    </row>
    <row r="90" spans="1:5" s="337" customFormat="1" ht="14.25" customHeight="1">
      <c r="A90" s="307">
        <v>4070</v>
      </c>
      <c r="B90" s="247">
        <v>741000</v>
      </c>
      <c r="C90" s="268" t="s">
        <v>1538</v>
      </c>
      <c r="D90" s="296">
        <f>SUM(D91:D96)</f>
        <v>0</v>
      </c>
      <c r="E90" s="296">
        <f>SUM(E91:E96)</f>
        <v>0</v>
      </c>
    </row>
    <row r="91" spans="1:5" ht="14.25" customHeight="1">
      <c r="A91" s="257">
        <v>4071</v>
      </c>
      <c r="B91" s="257">
        <v>741100</v>
      </c>
      <c r="C91" s="270" t="s">
        <v>431</v>
      </c>
      <c r="D91" s="297"/>
      <c r="E91" s="297"/>
    </row>
    <row r="92" spans="1:5" ht="14.25" customHeight="1">
      <c r="A92" s="257">
        <v>4072</v>
      </c>
      <c r="B92" s="257">
        <v>741200</v>
      </c>
      <c r="C92" s="270" t="s">
        <v>432</v>
      </c>
      <c r="D92" s="297"/>
      <c r="E92" s="297"/>
    </row>
    <row r="93" spans="1:5" ht="14.25" customHeight="1">
      <c r="A93" s="257">
        <v>4073</v>
      </c>
      <c r="B93" s="257">
        <v>741300</v>
      </c>
      <c r="C93" s="270" t="s">
        <v>433</v>
      </c>
      <c r="D93" s="297"/>
      <c r="E93" s="297"/>
    </row>
    <row r="94" spans="1:5" ht="14.25" customHeight="1">
      <c r="A94" s="257">
        <v>4074</v>
      </c>
      <c r="B94" s="257">
        <v>741400</v>
      </c>
      <c r="C94" s="270" t="s">
        <v>434</v>
      </c>
      <c r="D94" s="297"/>
      <c r="E94" s="297"/>
    </row>
    <row r="95" spans="1:5" ht="14.25" customHeight="1">
      <c r="A95" s="257">
        <v>4075</v>
      </c>
      <c r="B95" s="319">
        <v>741500</v>
      </c>
      <c r="C95" s="320" t="s">
        <v>435</v>
      </c>
      <c r="D95" s="297"/>
      <c r="E95" s="297"/>
    </row>
    <row r="96" spans="1:5" ht="14.25" customHeight="1">
      <c r="A96" s="303">
        <v>4076</v>
      </c>
      <c r="B96" s="318">
        <v>741600</v>
      </c>
      <c r="C96" s="313" t="s">
        <v>120</v>
      </c>
      <c r="D96" s="305"/>
      <c r="E96" s="297"/>
    </row>
    <row r="97" spans="1:5" s="337" customFormat="1" ht="24">
      <c r="A97" s="307">
        <v>4077</v>
      </c>
      <c r="B97" s="250">
        <v>742000</v>
      </c>
      <c r="C97" s="309" t="s">
        <v>1539</v>
      </c>
      <c r="D97" s="296">
        <f>SUM(D98:D101)</f>
        <v>474</v>
      </c>
      <c r="E97" s="296">
        <f>SUM(E98:E101)</f>
        <v>756</v>
      </c>
    </row>
    <row r="98" spans="1:5" ht="24">
      <c r="A98" s="257">
        <v>4078</v>
      </c>
      <c r="B98" s="257">
        <v>742100</v>
      </c>
      <c r="C98" s="270" t="s">
        <v>436</v>
      </c>
      <c r="D98" s="297">
        <v>474</v>
      </c>
      <c r="E98" s="297">
        <v>756</v>
      </c>
    </row>
    <row r="99" spans="1:5" ht="15" customHeight="1">
      <c r="A99" s="257">
        <v>4079</v>
      </c>
      <c r="B99" s="257">
        <v>742200</v>
      </c>
      <c r="C99" s="270" t="s">
        <v>121</v>
      </c>
      <c r="D99" s="297"/>
      <c r="E99" s="297"/>
    </row>
    <row r="100" spans="1:5" ht="24">
      <c r="A100" s="257">
        <v>4080</v>
      </c>
      <c r="B100" s="257">
        <v>742300</v>
      </c>
      <c r="C100" s="270" t="s">
        <v>369</v>
      </c>
      <c r="D100" s="297"/>
      <c r="E100" s="297"/>
    </row>
    <row r="101" spans="1:5" ht="15" customHeight="1">
      <c r="A101" s="257">
        <v>4081</v>
      </c>
      <c r="B101" s="257">
        <v>742400</v>
      </c>
      <c r="C101" s="270" t="s">
        <v>370</v>
      </c>
      <c r="D101" s="297"/>
      <c r="E101" s="297"/>
    </row>
    <row r="102" spans="1:5" s="337" customFormat="1" ht="24">
      <c r="A102" s="307">
        <v>4082</v>
      </c>
      <c r="B102" s="247">
        <v>743000</v>
      </c>
      <c r="C102" s="268" t="s">
        <v>1540</v>
      </c>
      <c r="D102" s="296">
        <f>SUM(D103:D108)</f>
        <v>0</v>
      </c>
      <c r="E102" s="296">
        <f>SUM(E103:E108)</f>
        <v>0</v>
      </c>
    </row>
    <row r="103" spans="1:5" ht="14.25" customHeight="1">
      <c r="A103" s="257">
        <v>4083</v>
      </c>
      <c r="B103" s="257">
        <v>743100</v>
      </c>
      <c r="C103" s="270" t="s">
        <v>1318</v>
      </c>
      <c r="D103" s="297"/>
      <c r="E103" s="297"/>
    </row>
    <row r="104" spans="1:5" ht="14.25" customHeight="1">
      <c r="A104" s="257">
        <v>4084</v>
      </c>
      <c r="B104" s="257">
        <v>743200</v>
      </c>
      <c r="C104" s="270" t="s">
        <v>450</v>
      </c>
      <c r="D104" s="297"/>
      <c r="E104" s="297"/>
    </row>
    <row r="105" spans="1:5" ht="14.25" customHeight="1">
      <c r="A105" s="257">
        <v>4085</v>
      </c>
      <c r="B105" s="257">
        <v>743300</v>
      </c>
      <c r="C105" s="270" t="s">
        <v>451</v>
      </c>
      <c r="D105" s="297"/>
      <c r="E105" s="297"/>
    </row>
    <row r="106" spans="1:5" ht="14.25" customHeight="1">
      <c r="A106" s="257">
        <v>4086</v>
      </c>
      <c r="B106" s="257">
        <v>743400</v>
      </c>
      <c r="C106" s="270" t="s">
        <v>452</v>
      </c>
      <c r="D106" s="297"/>
      <c r="E106" s="297"/>
    </row>
    <row r="107" spans="1:5" ht="14.25" customHeight="1">
      <c r="A107" s="257">
        <v>4087</v>
      </c>
      <c r="B107" s="257">
        <v>743500</v>
      </c>
      <c r="C107" s="270" t="s">
        <v>453</v>
      </c>
      <c r="D107" s="297"/>
      <c r="E107" s="297"/>
    </row>
    <row r="108" spans="1:5" ht="24">
      <c r="A108" s="257">
        <v>4088</v>
      </c>
      <c r="B108" s="257">
        <v>743900</v>
      </c>
      <c r="C108" s="270" t="s">
        <v>454</v>
      </c>
      <c r="D108" s="297"/>
      <c r="E108" s="297"/>
    </row>
    <row r="109" spans="1:5" s="337" customFormat="1" ht="24">
      <c r="A109" s="307">
        <v>4089</v>
      </c>
      <c r="B109" s="247">
        <v>744000</v>
      </c>
      <c r="C109" s="268" t="s">
        <v>1541</v>
      </c>
      <c r="D109" s="296">
        <f>D110+D111</f>
        <v>0</v>
      </c>
      <c r="E109" s="296">
        <f>E110+E111</f>
        <v>0</v>
      </c>
    </row>
    <row r="110" spans="1:5" ht="14.25" customHeight="1">
      <c r="A110" s="257">
        <v>4090</v>
      </c>
      <c r="B110" s="257">
        <v>744100</v>
      </c>
      <c r="C110" s="270" t="s">
        <v>5</v>
      </c>
      <c r="D110" s="297"/>
      <c r="E110" s="297"/>
    </row>
    <row r="111" spans="1:5" ht="14.25" customHeight="1">
      <c r="A111" s="257">
        <v>4091</v>
      </c>
      <c r="B111" s="257">
        <v>744200</v>
      </c>
      <c r="C111" s="270" t="s">
        <v>6</v>
      </c>
      <c r="D111" s="297"/>
      <c r="E111" s="297"/>
    </row>
    <row r="112" spans="1:5" s="337" customFormat="1" ht="14.25" customHeight="1">
      <c r="A112" s="307">
        <v>4092</v>
      </c>
      <c r="B112" s="247">
        <v>745000</v>
      </c>
      <c r="C112" s="268" t="s">
        <v>1542</v>
      </c>
      <c r="D112" s="296">
        <f>D113</f>
        <v>5170</v>
      </c>
      <c r="E112" s="296">
        <f>E113</f>
        <v>2013</v>
      </c>
    </row>
    <row r="113" spans="1:5" ht="14.25" customHeight="1">
      <c r="A113" s="257">
        <v>4093</v>
      </c>
      <c r="B113" s="257">
        <v>745100</v>
      </c>
      <c r="C113" s="270" t="s">
        <v>7</v>
      </c>
      <c r="D113" s="297">
        <v>5170</v>
      </c>
      <c r="E113" s="297">
        <v>2013</v>
      </c>
    </row>
    <row r="114" spans="1:5" s="337" customFormat="1" ht="24">
      <c r="A114" s="307">
        <v>4094</v>
      </c>
      <c r="B114" s="247">
        <v>770000</v>
      </c>
      <c r="C114" s="268" t="s">
        <v>1543</v>
      </c>
      <c r="D114" s="296">
        <f>D115+D117</f>
        <v>0</v>
      </c>
      <c r="E114" s="296">
        <f>E115+E117</f>
        <v>0</v>
      </c>
    </row>
    <row r="115" spans="1:5" s="337" customFormat="1" ht="24">
      <c r="A115" s="307">
        <v>4095</v>
      </c>
      <c r="B115" s="247">
        <v>771000</v>
      </c>
      <c r="C115" s="268" t="s">
        <v>1544</v>
      </c>
      <c r="D115" s="296">
        <f>D116</f>
        <v>0</v>
      </c>
      <c r="E115" s="296">
        <f>E116</f>
        <v>0</v>
      </c>
    </row>
    <row r="116" spans="1:5" ht="15" customHeight="1">
      <c r="A116" s="257">
        <v>4096</v>
      </c>
      <c r="B116" s="257">
        <v>771100</v>
      </c>
      <c r="C116" s="270" t="s">
        <v>654</v>
      </c>
      <c r="D116" s="297"/>
      <c r="E116" s="297"/>
    </row>
    <row r="117" spans="1:5" s="337" customFormat="1" ht="24">
      <c r="A117" s="307">
        <v>4097</v>
      </c>
      <c r="B117" s="247">
        <v>772000</v>
      </c>
      <c r="C117" s="268" t="s">
        <v>1545</v>
      </c>
      <c r="D117" s="296">
        <f>D118</f>
        <v>0</v>
      </c>
      <c r="E117" s="296">
        <f>E118</f>
        <v>0</v>
      </c>
    </row>
    <row r="118" spans="1:5" ht="24">
      <c r="A118" s="257">
        <v>4098</v>
      </c>
      <c r="B118" s="257">
        <v>772100</v>
      </c>
      <c r="C118" s="270" t="s">
        <v>655</v>
      </c>
      <c r="D118" s="297"/>
      <c r="E118" s="297"/>
    </row>
    <row r="119" spans="1:5" s="337" customFormat="1" ht="24">
      <c r="A119" s="307">
        <v>4099</v>
      </c>
      <c r="B119" s="247">
        <v>780000</v>
      </c>
      <c r="C119" s="268" t="s">
        <v>1546</v>
      </c>
      <c r="D119" s="296">
        <f>D120</f>
        <v>89637</v>
      </c>
      <c r="E119" s="296">
        <f>E120</f>
        <v>101324</v>
      </c>
    </row>
    <row r="120" spans="1:5" s="337" customFormat="1" ht="24">
      <c r="A120" s="307">
        <v>4100</v>
      </c>
      <c r="B120" s="247">
        <v>781000</v>
      </c>
      <c r="C120" s="268" t="s">
        <v>1547</v>
      </c>
      <c r="D120" s="296">
        <f>D121+D122</f>
        <v>89637</v>
      </c>
      <c r="E120" s="296">
        <f>E121+E122</f>
        <v>101324</v>
      </c>
    </row>
    <row r="121" spans="1:5" ht="14.25" customHeight="1">
      <c r="A121" s="257">
        <v>4101</v>
      </c>
      <c r="B121" s="257">
        <v>781100</v>
      </c>
      <c r="C121" s="270" t="s">
        <v>456</v>
      </c>
      <c r="D121" s="297">
        <v>89637</v>
      </c>
      <c r="E121" s="297">
        <v>101324</v>
      </c>
    </row>
    <row r="122" spans="1:5" ht="14.25" customHeight="1">
      <c r="A122" s="257">
        <v>4102</v>
      </c>
      <c r="B122" s="257">
        <v>781300</v>
      </c>
      <c r="C122" s="270" t="s">
        <v>486</v>
      </c>
      <c r="D122" s="297"/>
      <c r="E122" s="297"/>
    </row>
    <row r="123" spans="1:5" s="337" customFormat="1" ht="14.25" customHeight="1">
      <c r="A123" s="307">
        <v>4103</v>
      </c>
      <c r="B123" s="247">
        <v>790000</v>
      </c>
      <c r="C123" s="268" t="s">
        <v>1548</v>
      </c>
      <c r="D123" s="296">
        <f>D124</f>
        <v>0</v>
      </c>
      <c r="E123" s="296">
        <f>E124</f>
        <v>5139</v>
      </c>
    </row>
    <row r="124" spans="1:5" s="337" customFormat="1" ht="14.25" customHeight="1">
      <c r="A124" s="307">
        <v>4104</v>
      </c>
      <c r="B124" s="247">
        <v>791000</v>
      </c>
      <c r="C124" s="268" t="s">
        <v>1549</v>
      </c>
      <c r="D124" s="296">
        <f>D125</f>
        <v>0</v>
      </c>
      <c r="E124" s="296">
        <f>E125</f>
        <v>5139</v>
      </c>
    </row>
    <row r="125" spans="1:5" ht="14.25" customHeight="1">
      <c r="A125" s="257">
        <v>4105</v>
      </c>
      <c r="B125" s="319">
        <v>791100</v>
      </c>
      <c r="C125" s="320" t="s">
        <v>653</v>
      </c>
      <c r="D125" s="297"/>
      <c r="E125" s="297">
        <v>5139</v>
      </c>
    </row>
    <row r="126" spans="1:5" s="337" customFormat="1" ht="24">
      <c r="A126" s="308">
        <v>4106</v>
      </c>
      <c r="B126" s="316">
        <v>800000</v>
      </c>
      <c r="C126" s="317" t="s">
        <v>1550</v>
      </c>
      <c r="D126" s="302">
        <f>D127+D134+D141+D144</f>
        <v>0</v>
      </c>
      <c r="E126" s="296">
        <f>E127+E134+E141+E144</f>
        <v>0</v>
      </c>
    </row>
    <row r="127" spans="1:5" s="337" customFormat="1" ht="24">
      <c r="A127" s="308">
        <v>4107</v>
      </c>
      <c r="B127" s="316">
        <v>810000</v>
      </c>
      <c r="C127" s="317" t="s">
        <v>1551</v>
      </c>
      <c r="D127" s="302">
        <f>D128+D130+D132</f>
        <v>0</v>
      </c>
      <c r="E127" s="296">
        <f>E128+E130+E132</f>
        <v>0</v>
      </c>
    </row>
    <row r="128" spans="1:5" s="337" customFormat="1" ht="15" customHeight="1">
      <c r="A128" s="308">
        <v>4108</v>
      </c>
      <c r="B128" s="316">
        <v>811000</v>
      </c>
      <c r="C128" s="317" t="s">
        <v>1552</v>
      </c>
      <c r="D128" s="302">
        <f>D129</f>
        <v>0</v>
      </c>
      <c r="E128" s="296">
        <f>E129</f>
        <v>0</v>
      </c>
    </row>
    <row r="129" spans="1:5" ht="15" customHeight="1">
      <c r="A129" s="257">
        <v>4109</v>
      </c>
      <c r="B129" s="355">
        <v>811100</v>
      </c>
      <c r="C129" s="323" t="s">
        <v>578</v>
      </c>
      <c r="D129" s="297"/>
      <c r="E129" s="297"/>
    </row>
    <row r="130" spans="1:5" s="337" customFormat="1" ht="15" customHeight="1">
      <c r="A130" s="307">
        <v>4110</v>
      </c>
      <c r="B130" s="247">
        <v>812000</v>
      </c>
      <c r="C130" s="268" t="s">
        <v>1553</v>
      </c>
      <c r="D130" s="296">
        <f>D131</f>
        <v>0</v>
      </c>
      <c r="E130" s="296">
        <f>E131</f>
        <v>0</v>
      </c>
    </row>
    <row r="131" spans="1:5" ht="15" customHeight="1">
      <c r="A131" s="257">
        <v>4111</v>
      </c>
      <c r="B131" s="257">
        <v>812100</v>
      </c>
      <c r="C131" s="270" t="s">
        <v>579</v>
      </c>
      <c r="D131" s="297"/>
      <c r="E131" s="297"/>
    </row>
    <row r="132" spans="1:5" s="337" customFormat="1" ht="24">
      <c r="A132" s="307">
        <v>4112</v>
      </c>
      <c r="B132" s="247">
        <v>813000</v>
      </c>
      <c r="C132" s="268" t="s">
        <v>1554</v>
      </c>
      <c r="D132" s="296">
        <f>D133</f>
        <v>0</v>
      </c>
      <c r="E132" s="296">
        <f>E133</f>
        <v>0</v>
      </c>
    </row>
    <row r="133" spans="1:5" ht="15" customHeight="1">
      <c r="A133" s="257">
        <v>4113</v>
      </c>
      <c r="B133" s="257">
        <v>813100</v>
      </c>
      <c r="C133" s="270" t="s">
        <v>635</v>
      </c>
      <c r="D133" s="297"/>
      <c r="E133" s="297"/>
    </row>
    <row r="134" spans="1:5" s="337" customFormat="1" ht="15" customHeight="1">
      <c r="A134" s="307">
        <v>4114</v>
      </c>
      <c r="B134" s="247">
        <v>820000</v>
      </c>
      <c r="C134" s="268" t="s">
        <v>1555</v>
      </c>
      <c r="D134" s="296">
        <f>D135+D137+D139</f>
        <v>0</v>
      </c>
      <c r="E134" s="296">
        <f>E135+E137+E139</f>
        <v>0</v>
      </c>
    </row>
    <row r="135" spans="1:5" s="337" customFormat="1" ht="15" customHeight="1">
      <c r="A135" s="307">
        <v>4115</v>
      </c>
      <c r="B135" s="247">
        <v>821000</v>
      </c>
      <c r="C135" s="268" t="s">
        <v>1556</v>
      </c>
      <c r="D135" s="296">
        <f>D136</f>
        <v>0</v>
      </c>
      <c r="E135" s="296">
        <f>E136</f>
        <v>0</v>
      </c>
    </row>
    <row r="136" spans="1:5" ht="15" customHeight="1">
      <c r="A136" s="257">
        <v>4116</v>
      </c>
      <c r="B136" s="257">
        <v>821100</v>
      </c>
      <c r="C136" s="270" t="s">
        <v>568</v>
      </c>
      <c r="D136" s="297"/>
      <c r="E136" s="297"/>
    </row>
    <row r="137" spans="1:5" s="337" customFormat="1" ht="15" customHeight="1">
      <c r="A137" s="307">
        <v>4117</v>
      </c>
      <c r="B137" s="247">
        <v>822000</v>
      </c>
      <c r="C137" s="268" t="s">
        <v>1557</v>
      </c>
      <c r="D137" s="296">
        <f>D138</f>
        <v>0</v>
      </c>
      <c r="E137" s="296">
        <f>E138</f>
        <v>0</v>
      </c>
    </row>
    <row r="138" spans="1:5" ht="15" customHeight="1">
      <c r="A138" s="257">
        <v>4118</v>
      </c>
      <c r="B138" s="257">
        <v>822100</v>
      </c>
      <c r="C138" s="270" t="s">
        <v>569</v>
      </c>
      <c r="D138" s="297"/>
      <c r="E138" s="297"/>
    </row>
    <row r="139" spans="1:5" s="337" customFormat="1" ht="15" customHeight="1">
      <c r="A139" s="307">
        <v>4119</v>
      </c>
      <c r="B139" s="247">
        <v>823000</v>
      </c>
      <c r="C139" s="268" t="s">
        <v>1558</v>
      </c>
      <c r="D139" s="296">
        <f>D140</f>
        <v>0</v>
      </c>
      <c r="E139" s="296">
        <f>E140</f>
        <v>0</v>
      </c>
    </row>
    <row r="140" spans="1:5" ht="15" customHeight="1">
      <c r="A140" s="257">
        <v>4120</v>
      </c>
      <c r="B140" s="257">
        <v>823100</v>
      </c>
      <c r="C140" s="270" t="s">
        <v>570</v>
      </c>
      <c r="D140" s="297"/>
      <c r="E140" s="297"/>
    </row>
    <row r="141" spans="1:5" s="337" customFormat="1" ht="15" customHeight="1">
      <c r="A141" s="307">
        <v>4121</v>
      </c>
      <c r="B141" s="247">
        <v>830000</v>
      </c>
      <c r="C141" s="268" t="s">
        <v>1559</v>
      </c>
      <c r="D141" s="296">
        <f>D142</f>
        <v>0</v>
      </c>
      <c r="E141" s="296">
        <f>E142</f>
        <v>0</v>
      </c>
    </row>
    <row r="142" spans="1:5" s="337" customFormat="1" ht="15" customHeight="1">
      <c r="A142" s="307">
        <v>4122</v>
      </c>
      <c r="B142" s="247">
        <v>831000</v>
      </c>
      <c r="C142" s="268" t="s">
        <v>1560</v>
      </c>
      <c r="D142" s="296">
        <f>D143</f>
        <v>0</v>
      </c>
      <c r="E142" s="296">
        <f>E143</f>
        <v>0</v>
      </c>
    </row>
    <row r="143" spans="1:5" ht="15" customHeight="1">
      <c r="A143" s="257">
        <v>4123</v>
      </c>
      <c r="B143" s="319">
        <v>831100</v>
      </c>
      <c r="C143" s="320" t="s">
        <v>446</v>
      </c>
      <c r="D143" s="297"/>
      <c r="E143" s="297"/>
    </row>
    <row r="144" spans="1:5" s="337" customFormat="1" ht="24">
      <c r="A144" s="306">
        <v>4124</v>
      </c>
      <c r="B144" s="316">
        <v>840000</v>
      </c>
      <c r="C144" s="317" t="s">
        <v>1561</v>
      </c>
      <c r="D144" s="302">
        <f>D145+D147+D149</f>
        <v>0</v>
      </c>
      <c r="E144" s="296">
        <f>E145+E147+E149</f>
        <v>0</v>
      </c>
    </row>
    <row r="145" spans="1:5" s="337" customFormat="1" ht="15" customHeight="1">
      <c r="A145" s="307">
        <v>4125</v>
      </c>
      <c r="B145" s="316">
        <v>841000</v>
      </c>
      <c r="C145" s="317" t="s">
        <v>1562</v>
      </c>
      <c r="D145" s="302">
        <f>D146</f>
        <v>0</v>
      </c>
      <c r="E145" s="296">
        <f>E146</f>
        <v>0</v>
      </c>
    </row>
    <row r="146" spans="1:5" ht="15" customHeight="1">
      <c r="A146" s="321">
        <v>4126</v>
      </c>
      <c r="B146" s="318">
        <v>841100</v>
      </c>
      <c r="C146" s="313" t="s">
        <v>447</v>
      </c>
      <c r="D146" s="305"/>
      <c r="E146" s="297"/>
    </row>
    <row r="147" spans="1:5" s="337" customFormat="1" ht="15" customHeight="1">
      <c r="A147" s="307">
        <v>4127</v>
      </c>
      <c r="B147" s="316">
        <v>842000</v>
      </c>
      <c r="C147" s="317" t="s">
        <v>1563</v>
      </c>
      <c r="D147" s="302">
        <f>D148</f>
        <v>0</v>
      </c>
      <c r="E147" s="296">
        <f>E148</f>
        <v>0</v>
      </c>
    </row>
    <row r="148" spans="1:5" ht="15" customHeight="1">
      <c r="A148" s="321">
        <v>4128</v>
      </c>
      <c r="B148" s="318">
        <v>842100</v>
      </c>
      <c r="C148" s="313" t="s">
        <v>448</v>
      </c>
      <c r="D148" s="305"/>
      <c r="E148" s="297"/>
    </row>
    <row r="149" spans="1:5" s="337" customFormat="1" ht="15" customHeight="1">
      <c r="A149" s="307">
        <v>4129</v>
      </c>
      <c r="B149" s="316">
        <v>843000</v>
      </c>
      <c r="C149" s="317" t="s">
        <v>1564</v>
      </c>
      <c r="D149" s="302">
        <f>D150</f>
        <v>0</v>
      </c>
      <c r="E149" s="296">
        <f>E150</f>
        <v>0</v>
      </c>
    </row>
    <row r="150" spans="1:5" ht="15" customHeight="1">
      <c r="A150" s="321">
        <v>4130</v>
      </c>
      <c r="B150" s="318">
        <v>843100</v>
      </c>
      <c r="C150" s="313" t="s">
        <v>449</v>
      </c>
      <c r="D150" s="305"/>
      <c r="E150" s="297"/>
    </row>
    <row r="151" spans="1:5" s="337" customFormat="1" ht="24">
      <c r="A151" s="308">
        <v>4131</v>
      </c>
      <c r="B151" s="316">
        <v>900000</v>
      </c>
      <c r="C151" s="317" t="s">
        <v>1565</v>
      </c>
      <c r="D151" s="302">
        <f>D152+D171</f>
        <v>0</v>
      </c>
      <c r="E151" s="296">
        <f>E152+E171</f>
        <v>0</v>
      </c>
    </row>
    <row r="152" spans="1:5" s="337" customFormat="1" ht="15" customHeight="1">
      <c r="A152" s="306">
        <v>4132</v>
      </c>
      <c r="B152" s="316">
        <v>910000</v>
      </c>
      <c r="C152" s="317" t="s">
        <v>1566</v>
      </c>
      <c r="D152" s="302">
        <f>D153+D163</f>
        <v>0</v>
      </c>
      <c r="E152" s="302">
        <f>E153+E163</f>
        <v>0</v>
      </c>
    </row>
    <row r="153" spans="1:5" s="337" customFormat="1" ht="15" customHeight="1">
      <c r="A153" s="308">
        <v>4133</v>
      </c>
      <c r="B153" s="316">
        <v>911000</v>
      </c>
      <c r="C153" s="317" t="s">
        <v>1567</v>
      </c>
      <c r="D153" s="302">
        <f>SUM(D154:D162)</f>
        <v>0</v>
      </c>
      <c r="E153" s="302">
        <f>SUM(E154:E162)</f>
        <v>0</v>
      </c>
    </row>
    <row r="154" spans="1:5" ht="24">
      <c r="A154" s="321">
        <v>4134</v>
      </c>
      <c r="B154" s="355">
        <v>911100</v>
      </c>
      <c r="C154" s="323" t="s">
        <v>20</v>
      </c>
      <c r="D154" s="297"/>
      <c r="E154" s="297"/>
    </row>
    <row r="155" spans="1:5" ht="15" customHeight="1">
      <c r="A155" s="257">
        <v>4135</v>
      </c>
      <c r="B155" s="257">
        <v>911200</v>
      </c>
      <c r="C155" s="270" t="s">
        <v>21</v>
      </c>
      <c r="D155" s="297"/>
      <c r="E155" s="297"/>
    </row>
    <row r="156" spans="1:5" ht="24">
      <c r="A156" s="321">
        <v>4136</v>
      </c>
      <c r="B156" s="257">
        <v>911300</v>
      </c>
      <c r="C156" s="270" t="s">
        <v>22</v>
      </c>
      <c r="D156" s="297"/>
      <c r="E156" s="297"/>
    </row>
    <row r="157" spans="1:5" ht="15" customHeight="1">
      <c r="A157" s="257">
        <v>4137</v>
      </c>
      <c r="B157" s="257">
        <v>911400</v>
      </c>
      <c r="C157" s="270" t="s">
        <v>23</v>
      </c>
      <c r="D157" s="297"/>
      <c r="E157" s="297"/>
    </row>
    <row r="158" spans="1:5" ht="15" customHeight="1">
      <c r="A158" s="321">
        <v>4138</v>
      </c>
      <c r="B158" s="257">
        <v>911500</v>
      </c>
      <c r="C158" s="270" t="s">
        <v>1468</v>
      </c>
      <c r="D158" s="297"/>
      <c r="E158" s="297"/>
    </row>
    <row r="159" spans="1:5" ht="15" customHeight="1">
      <c r="A159" s="257">
        <v>4139</v>
      </c>
      <c r="B159" s="257">
        <v>911600</v>
      </c>
      <c r="C159" s="270" t="s">
        <v>636</v>
      </c>
      <c r="D159" s="297"/>
      <c r="E159" s="297"/>
    </row>
    <row r="160" spans="1:5" ht="15" customHeight="1">
      <c r="A160" s="321">
        <v>4140</v>
      </c>
      <c r="B160" s="257">
        <v>911700</v>
      </c>
      <c r="C160" s="270" t="s">
        <v>24</v>
      </c>
      <c r="D160" s="297"/>
      <c r="E160" s="297"/>
    </row>
    <row r="161" spans="1:5" ht="15" customHeight="1">
      <c r="A161" s="257">
        <v>4141</v>
      </c>
      <c r="B161" s="257">
        <v>911800</v>
      </c>
      <c r="C161" s="270" t="s">
        <v>25</v>
      </c>
      <c r="D161" s="297"/>
      <c r="E161" s="297"/>
    </row>
    <row r="162" spans="1:5" ht="15" customHeight="1">
      <c r="A162" s="321">
        <v>4142</v>
      </c>
      <c r="B162" s="257">
        <v>911900</v>
      </c>
      <c r="C162" s="270" t="s">
        <v>193</v>
      </c>
      <c r="D162" s="297"/>
      <c r="E162" s="297"/>
    </row>
    <row r="163" spans="1:5" s="337" customFormat="1" ht="24">
      <c r="A163" s="307">
        <v>4143</v>
      </c>
      <c r="B163" s="247">
        <v>912000</v>
      </c>
      <c r="C163" s="268" t="s">
        <v>1568</v>
      </c>
      <c r="D163" s="296">
        <f>SUM(D164:D170)</f>
        <v>0</v>
      </c>
      <c r="E163" s="296">
        <f>SUM(E164:E170)</f>
        <v>0</v>
      </c>
    </row>
    <row r="164" spans="1:5" ht="15" customHeight="1">
      <c r="A164" s="321">
        <v>4144</v>
      </c>
      <c r="B164" s="257">
        <v>912100</v>
      </c>
      <c r="C164" s="270" t="s">
        <v>757</v>
      </c>
      <c r="D164" s="297"/>
      <c r="E164" s="297"/>
    </row>
    <row r="165" spans="1:5" ht="15" customHeight="1">
      <c r="A165" s="257">
        <v>4145</v>
      </c>
      <c r="B165" s="257">
        <v>912200</v>
      </c>
      <c r="C165" s="270" t="s">
        <v>194</v>
      </c>
      <c r="D165" s="297"/>
      <c r="E165" s="297"/>
    </row>
    <row r="166" spans="1:5" ht="15" customHeight="1">
      <c r="A166" s="321">
        <v>4146</v>
      </c>
      <c r="B166" s="257">
        <v>912300</v>
      </c>
      <c r="C166" s="270" t="s">
        <v>195</v>
      </c>
      <c r="D166" s="297"/>
      <c r="E166" s="297"/>
    </row>
    <row r="167" spans="1:5" ht="15" customHeight="1">
      <c r="A167" s="257">
        <v>4147</v>
      </c>
      <c r="B167" s="257">
        <v>912400</v>
      </c>
      <c r="C167" s="270" t="s">
        <v>1471</v>
      </c>
      <c r="D167" s="297"/>
      <c r="E167" s="297"/>
    </row>
    <row r="168" spans="1:5" ht="15" customHeight="1">
      <c r="A168" s="321">
        <v>4148</v>
      </c>
      <c r="B168" s="257">
        <v>912500</v>
      </c>
      <c r="C168" s="270" t="s">
        <v>663</v>
      </c>
      <c r="D168" s="297"/>
      <c r="E168" s="297"/>
    </row>
    <row r="169" spans="1:5" ht="15" customHeight="1">
      <c r="A169" s="257">
        <v>4149</v>
      </c>
      <c r="B169" s="257">
        <v>912600</v>
      </c>
      <c r="C169" s="270" t="s">
        <v>664</v>
      </c>
      <c r="D169" s="297"/>
      <c r="E169" s="297"/>
    </row>
    <row r="170" spans="1:5" ht="15" customHeight="1">
      <c r="A170" s="321">
        <v>4150</v>
      </c>
      <c r="B170" s="319">
        <v>912900</v>
      </c>
      <c r="C170" s="320" t="s">
        <v>665</v>
      </c>
      <c r="D170" s="297"/>
      <c r="E170" s="297"/>
    </row>
    <row r="171" spans="1:5" s="337" customFormat="1" ht="24">
      <c r="A171" s="308">
        <v>4151</v>
      </c>
      <c r="B171" s="316">
        <v>920000</v>
      </c>
      <c r="C171" s="317" t="s">
        <v>1569</v>
      </c>
      <c r="D171" s="302">
        <f>D172+D182</f>
        <v>0</v>
      </c>
      <c r="E171" s="296">
        <f>E172+E182</f>
        <v>0</v>
      </c>
    </row>
    <row r="172" spans="1:5" s="337" customFormat="1" ht="24">
      <c r="A172" s="308">
        <v>4152</v>
      </c>
      <c r="B172" s="316">
        <v>921000</v>
      </c>
      <c r="C172" s="317" t="s">
        <v>1570</v>
      </c>
      <c r="D172" s="302">
        <f>SUM(D173:D181)</f>
        <v>0</v>
      </c>
      <c r="E172" s="296">
        <f>SUM(E173:E181)</f>
        <v>0</v>
      </c>
    </row>
    <row r="173" spans="1:5" ht="15" customHeight="1">
      <c r="A173" s="257">
        <v>4153</v>
      </c>
      <c r="B173" s="355">
        <v>921100</v>
      </c>
      <c r="C173" s="323" t="s">
        <v>666</v>
      </c>
      <c r="D173" s="297"/>
      <c r="E173" s="297"/>
    </row>
    <row r="174" spans="1:5" ht="15" customHeight="1">
      <c r="A174" s="321">
        <v>4154</v>
      </c>
      <c r="B174" s="257">
        <v>921200</v>
      </c>
      <c r="C174" s="270" t="s">
        <v>667</v>
      </c>
      <c r="D174" s="297"/>
      <c r="E174" s="297"/>
    </row>
    <row r="175" spans="1:5" ht="24">
      <c r="A175" s="257">
        <v>4155</v>
      </c>
      <c r="B175" s="257">
        <v>921300</v>
      </c>
      <c r="C175" s="270" t="s">
        <v>668</v>
      </c>
      <c r="D175" s="297"/>
      <c r="E175" s="297"/>
    </row>
    <row r="176" spans="1:5" ht="15" customHeight="1">
      <c r="A176" s="321">
        <v>4156</v>
      </c>
      <c r="B176" s="257">
        <v>921400</v>
      </c>
      <c r="C176" s="270" t="s">
        <v>1474</v>
      </c>
      <c r="D176" s="297"/>
      <c r="E176" s="297"/>
    </row>
    <row r="177" spans="1:5" ht="24">
      <c r="A177" s="257">
        <v>4157</v>
      </c>
      <c r="B177" s="257">
        <v>921500</v>
      </c>
      <c r="C177" s="270" t="s">
        <v>378</v>
      </c>
      <c r="D177" s="297"/>
      <c r="E177" s="297"/>
    </row>
    <row r="178" spans="1:5" ht="24">
      <c r="A178" s="321">
        <v>4158</v>
      </c>
      <c r="B178" s="257">
        <v>921600</v>
      </c>
      <c r="C178" s="270" t="s">
        <v>26</v>
      </c>
      <c r="D178" s="297"/>
      <c r="E178" s="297"/>
    </row>
    <row r="179" spans="1:5" ht="24">
      <c r="A179" s="257">
        <v>4159</v>
      </c>
      <c r="B179" s="257">
        <v>921700</v>
      </c>
      <c r="C179" s="270" t="s">
        <v>326</v>
      </c>
      <c r="D179" s="297"/>
      <c r="E179" s="297"/>
    </row>
    <row r="180" spans="1:5" ht="24">
      <c r="A180" s="321">
        <v>4160</v>
      </c>
      <c r="B180" s="257">
        <v>921800</v>
      </c>
      <c r="C180" s="270" t="s">
        <v>327</v>
      </c>
      <c r="D180" s="297"/>
      <c r="E180" s="297"/>
    </row>
    <row r="181" spans="1:5" ht="12.75">
      <c r="A181" s="257">
        <v>4161</v>
      </c>
      <c r="B181" s="319">
        <v>921900</v>
      </c>
      <c r="C181" s="320" t="s">
        <v>42</v>
      </c>
      <c r="D181" s="297"/>
      <c r="E181" s="297"/>
    </row>
    <row r="182" spans="1:5" s="337" customFormat="1" ht="24">
      <c r="A182" s="308">
        <v>4162</v>
      </c>
      <c r="B182" s="316">
        <v>922000</v>
      </c>
      <c r="C182" s="317" t="s">
        <v>1571</v>
      </c>
      <c r="D182" s="302">
        <f>SUM(D183:D190)</f>
        <v>0</v>
      </c>
      <c r="E182" s="302">
        <f>SUM(E183:E190)</f>
        <v>0</v>
      </c>
    </row>
    <row r="183" spans="1:5" ht="15" customHeight="1">
      <c r="A183" s="257">
        <v>4163</v>
      </c>
      <c r="B183" s="355">
        <v>922100</v>
      </c>
      <c r="C183" s="323" t="s">
        <v>43</v>
      </c>
      <c r="D183" s="297"/>
      <c r="E183" s="297"/>
    </row>
    <row r="184" spans="1:5" ht="15" customHeight="1">
      <c r="A184" s="321">
        <v>4164</v>
      </c>
      <c r="B184" s="257">
        <v>922200</v>
      </c>
      <c r="C184" s="270" t="s">
        <v>44</v>
      </c>
      <c r="D184" s="297"/>
      <c r="E184" s="297"/>
    </row>
    <row r="185" spans="1:5" ht="15" customHeight="1">
      <c r="A185" s="257">
        <v>4165</v>
      </c>
      <c r="B185" s="257">
        <v>922300</v>
      </c>
      <c r="C185" s="270" t="s">
        <v>101</v>
      </c>
      <c r="D185" s="297"/>
      <c r="E185" s="297"/>
    </row>
    <row r="186" spans="1:5" ht="15" customHeight="1">
      <c r="A186" s="321">
        <v>4166</v>
      </c>
      <c r="B186" s="257">
        <v>922400</v>
      </c>
      <c r="C186" s="270" t="s">
        <v>102</v>
      </c>
      <c r="D186" s="297"/>
      <c r="E186" s="297"/>
    </row>
    <row r="187" spans="1:5" ht="24">
      <c r="A187" s="257">
        <v>4167</v>
      </c>
      <c r="B187" s="257">
        <v>922500</v>
      </c>
      <c r="C187" s="270" t="s">
        <v>199</v>
      </c>
      <c r="D187" s="297"/>
      <c r="E187" s="297"/>
    </row>
    <row r="188" spans="1:5" ht="24">
      <c r="A188" s="321">
        <v>4168</v>
      </c>
      <c r="B188" s="257">
        <v>922600</v>
      </c>
      <c r="C188" s="270" t="s">
        <v>651</v>
      </c>
      <c r="D188" s="297"/>
      <c r="E188" s="297"/>
    </row>
    <row r="189" spans="1:5" ht="15" customHeight="1">
      <c r="A189" s="257">
        <v>4169</v>
      </c>
      <c r="B189" s="319">
        <v>922700</v>
      </c>
      <c r="C189" s="320" t="s">
        <v>652</v>
      </c>
      <c r="D189" s="297"/>
      <c r="E189" s="297"/>
    </row>
    <row r="190" spans="1:5" ht="15" customHeight="1">
      <c r="A190" s="321">
        <v>4170</v>
      </c>
      <c r="B190" s="318">
        <v>922800</v>
      </c>
      <c r="C190" s="313" t="s">
        <v>379</v>
      </c>
      <c r="D190" s="305"/>
      <c r="E190" s="297"/>
    </row>
    <row r="191" spans="1:5" s="358" customFormat="1" ht="15" customHeight="1">
      <c r="A191" s="247">
        <v>4171</v>
      </c>
      <c r="B191" s="356"/>
      <c r="C191" s="357" t="s">
        <v>1572</v>
      </c>
      <c r="D191" s="296">
        <f>D192+D360+D406</f>
        <v>97691</v>
      </c>
      <c r="E191" s="296">
        <f>E192+E360+E406</f>
        <v>108480</v>
      </c>
    </row>
    <row r="192" spans="1:5" s="358" customFormat="1" ht="24">
      <c r="A192" s="308">
        <v>4172</v>
      </c>
      <c r="B192" s="247">
        <v>400000</v>
      </c>
      <c r="C192" s="268" t="s">
        <v>1573</v>
      </c>
      <c r="D192" s="296">
        <f>D193+D215+D260+D275+D299+D312+D328+D343</f>
        <v>95279</v>
      </c>
      <c r="E192" s="296">
        <f>E193+E215+E260+E275+E299+E312+E328+E343</f>
        <v>103283</v>
      </c>
    </row>
    <row r="193" spans="1:5" s="337" customFormat="1" ht="24">
      <c r="A193" s="307">
        <v>4173</v>
      </c>
      <c r="B193" s="247">
        <v>410000</v>
      </c>
      <c r="C193" s="268" t="s">
        <v>1574</v>
      </c>
      <c r="D193" s="296">
        <f>D194+D196+D200+D202+D207+D209+D211+D213</f>
        <v>72721</v>
      </c>
      <c r="E193" s="296">
        <f>E194+E196+E200+E202+E207+E209+E211+E213</f>
        <v>77935</v>
      </c>
    </row>
    <row r="194" spans="1:5" s="337" customFormat="1" ht="24">
      <c r="A194" s="308">
        <v>4174</v>
      </c>
      <c r="B194" s="247">
        <v>411000</v>
      </c>
      <c r="C194" s="268" t="s">
        <v>1575</v>
      </c>
      <c r="D194" s="296">
        <f>D195</f>
        <v>56973</v>
      </c>
      <c r="E194" s="296">
        <f>E195</f>
        <v>61090</v>
      </c>
    </row>
    <row r="195" spans="1:5" ht="15" customHeight="1">
      <c r="A195" s="257">
        <v>4175</v>
      </c>
      <c r="B195" s="257">
        <v>411100</v>
      </c>
      <c r="C195" s="270" t="s">
        <v>382</v>
      </c>
      <c r="D195" s="297">
        <v>56973</v>
      </c>
      <c r="E195" s="297">
        <v>61090</v>
      </c>
    </row>
    <row r="196" spans="1:5" s="337" customFormat="1" ht="24">
      <c r="A196" s="308">
        <v>4176</v>
      </c>
      <c r="B196" s="247">
        <v>412000</v>
      </c>
      <c r="C196" s="268" t="s">
        <v>1576</v>
      </c>
      <c r="D196" s="296">
        <f>SUM(D197:D199)</f>
        <v>10164</v>
      </c>
      <c r="E196" s="296">
        <f>SUM(E197:E199)</f>
        <v>10901</v>
      </c>
    </row>
    <row r="197" spans="1:5" ht="15" customHeight="1">
      <c r="A197" s="257">
        <v>4177</v>
      </c>
      <c r="B197" s="257">
        <v>412100</v>
      </c>
      <c r="C197" s="270" t="s">
        <v>1348</v>
      </c>
      <c r="D197" s="297">
        <v>6814</v>
      </c>
      <c r="E197" s="297">
        <v>7321</v>
      </c>
    </row>
    <row r="198" spans="1:5" ht="15" customHeight="1">
      <c r="A198" s="321">
        <v>4178</v>
      </c>
      <c r="B198" s="257">
        <v>412200</v>
      </c>
      <c r="C198" s="270" t="s">
        <v>17</v>
      </c>
      <c r="D198" s="297">
        <v>2924</v>
      </c>
      <c r="E198" s="297">
        <v>3142</v>
      </c>
    </row>
    <row r="199" spans="1:5" ht="15" customHeight="1">
      <c r="A199" s="257">
        <v>4179</v>
      </c>
      <c r="B199" s="257">
        <v>412300</v>
      </c>
      <c r="C199" s="270" t="s">
        <v>18</v>
      </c>
      <c r="D199" s="297">
        <v>426</v>
      </c>
      <c r="E199" s="297">
        <v>438</v>
      </c>
    </row>
    <row r="200" spans="1:5" s="337" customFormat="1" ht="15" customHeight="1">
      <c r="A200" s="308">
        <v>4180</v>
      </c>
      <c r="B200" s="247">
        <v>413000</v>
      </c>
      <c r="C200" s="268" t="s">
        <v>1577</v>
      </c>
      <c r="D200" s="296">
        <f>D201</f>
        <v>0</v>
      </c>
      <c r="E200" s="296">
        <f>E201</f>
        <v>0</v>
      </c>
    </row>
    <row r="201" spans="1:5" ht="15" customHeight="1">
      <c r="A201" s="257">
        <v>4181</v>
      </c>
      <c r="B201" s="257">
        <v>413100</v>
      </c>
      <c r="C201" s="270" t="s">
        <v>19</v>
      </c>
      <c r="D201" s="297"/>
      <c r="E201" s="297"/>
    </row>
    <row r="202" spans="1:5" s="337" customFormat="1" ht="15" customHeight="1">
      <c r="A202" s="308">
        <v>4182</v>
      </c>
      <c r="B202" s="247">
        <v>414000</v>
      </c>
      <c r="C202" s="268" t="s">
        <v>1578</v>
      </c>
      <c r="D202" s="296">
        <f>SUM(D203:D206)</f>
        <v>607</v>
      </c>
      <c r="E202" s="296">
        <f>SUM(E203:E206)</f>
        <v>221</v>
      </c>
    </row>
    <row r="203" spans="1:5" ht="15" customHeight="1">
      <c r="A203" s="257">
        <v>4183</v>
      </c>
      <c r="B203" s="257">
        <v>414100</v>
      </c>
      <c r="C203" s="270" t="s">
        <v>383</v>
      </c>
      <c r="D203" s="297"/>
      <c r="E203" s="297"/>
    </row>
    <row r="204" spans="1:5" ht="15" customHeight="1">
      <c r="A204" s="321">
        <v>4184</v>
      </c>
      <c r="B204" s="257">
        <v>414200</v>
      </c>
      <c r="C204" s="270" t="s">
        <v>10</v>
      </c>
      <c r="D204" s="297"/>
      <c r="E204" s="297"/>
    </row>
    <row r="205" spans="1:5" ht="15" customHeight="1">
      <c r="A205" s="257">
        <v>4185</v>
      </c>
      <c r="B205" s="257">
        <v>414300</v>
      </c>
      <c r="C205" s="270" t="s">
        <v>11</v>
      </c>
      <c r="D205" s="297">
        <v>607</v>
      </c>
      <c r="E205" s="297">
        <v>221</v>
      </c>
    </row>
    <row r="206" spans="1:5" ht="24">
      <c r="A206" s="321">
        <v>4186</v>
      </c>
      <c r="B206" s="257">
        <v>414400</v>
      </c>
      <c r="C206" s="270" t="s">
        <v>589</v>
      </c>
      <c r="D206" s="297"/>
      <c r="E206" s="297"/>
    </row>
    <row r="207" spans="1:5" s="337" customFormat="1" ht="15" customHeight="1">
      <c r="A207" s="307">
        <v>4187</v>
      </c>
      <c r="B207" s="247">
        <v>415000</v>
      </c>
      <c r="C207" s="268" t="s">
        <v>1579</v>
      </c>
      <c r="D207" s="296">
        <f>D208</f>
        <v>4458</v>
      </c>
      <c r="E207" s="296">
        <f>E208</f>
        <v>4544</v>
      </c>
    </row>
    <row r="208" spans="1:5" ht="15" customHeight="1">
      <c r="A208" s="321">
        <v>4188</v>
      </c>
      <c r="B208" s="257">
        <v>415100</v>
      </c>
      <c r="C208" s="270" t="s">
        <v>590</v>
      </c>
      <c r="D208" s="297">
        <v>4458</v>
      </c>
      <c r="E208" s="297">
        <v>4544</v>
      </c>
    </row>
    <row r="209" spans="1:5" s="337" customFormat="1" ht="24">
      <c r="A209" s="307">
        <v>4189</v>
      </c>
      <c r="B209" s="247">
        <v>416000</v>
      </c>
      <c r="C209" s="268" t="s">
        <v>1580</v>
      </c>
      <c r="D209" s="296">
        <f>D210</f>
        <v>519</v>
      </c>
      <c r="E209" s="296">
        <f>E210</f>
        <v>1179</v>
      </c>
    </row>
    <row r="210" spans="1:5" ht="15" customHeight="1">
      <c r="A210" s="321">
        <v>4190</v>
      </c>
      <c r="B210" s="257">
        <v>416100</v>
      </c>
      <c r="C210" s="270" t="s">
        <v>591</v>
      </c>
      <c r="D210" s="297">
        <v>519</v>
      </c>
      <c r="E210" s="297">
        <v>1179</v>
      </c>
    </row>
    <row r="211" spans="1:5" s="337" customFormat="1" ht="15" customHeight="1">
      <c r="A211" s="307">
        <v>4191</v>
      </c>
      <c r="B211" s="247">
        <v>417000</v>
      </c>
      <c r="C211" s="268" t="s">
        <v>1581</v>
      </c>
      <c r="D211" s="296">
        <f>D212</f>
        <v>0</v>
      </c>
      <c r="E211" s="296">
        <f>E212</f>
        <v>0</v>
      </c>
    </row>
    <row r="212" spans="1:5" ht="15" customHeight="1">
      <c r="A212" s="257">
        <v>4192</v>
      </c>
      <c r="B212" s="257">
        <v>417100</v>
      </c>
      <c r="C212" s="270" t="s">
        <v>13</v>
      </c>
      <c r="D212" s="297"/>
      <c r="E212" s="297"/>
    </row>
    <row r="213" spans="1:5" s="337" customFormat="1" ht="15" customHeight="1">
      <c r="A213" s="307">
        <v>4193</v>
      </c>
      <c r="B213" s="247">
        <v>418000</v>
      </c>
      <c r="C213" s="268" t="s">
        <v>1582</v>
      </c>
      <c r="D213" s="296">
        <f>D214</f>
        <v>0</v>
      </c>
      <c r="E213" s="296">
        <f>E214</f>
        <v>0</v>
      </c>
    </row>
    <row r="214" spans="1:5" ht="15" customHeight="1">
      <c r="A214" s="257">
        <v>4194</v>
      </c>
      <c r="B214" s="257">
        <v>418100</v>
      </c>
      <c r="C214" s="270" t="s">
        <v>12</v>
      </c>
      <c r="D214" s="297"/>
      <c r="E214" s="297"/>
    </row>
    <row r="215" spans="1:5" s="358" customFormat="1" ht="24">
      <c r="A215" s="307">
        <v>4195</v>
      </c>
      <c r="B215" s="247">
        <v>420000</v>
      </c>
      <c r="C215" s="268" t="s">
        <v>1583</v>
      </c>
      <c r="D215" s="296">
        <f>D216+D224+D230+D239+D247+D250</f>
        <v>20779</v>
      </c>
      <c r="E215" s="296">
        <f>E216+E224+E230+E239+E247+E250</f>
        <v>24316</v>
      </c>
    </row>
    <row r="216" spans="1:5" s="358" customFormat="1" ht="12.75">
      <c r="A216" s="307">
        <v>4196</v>
      </c>
      <c r="B216" s="247">
        <v>421000</v>
      </c>
      <c r="C216" s="268" t="s">
        <v>1584</v>
      </c>
      <c r="D216" s="296">
        <f>SUM(D217:D223)</f>
        <v>9871</v>
      </c>
      <c r="E216" s="296">
        <f>SUM(E217:E223)</f>
        <v>10511</v>
      </c>
    </row>
    <row r="217" spans="1:5" ht="12.75">
      <c r="A217" s="311">
        <v>4197</v>
      </c>
      <c r="B217" s="257">
        <v>421100</v>
      </c>
      <c r="C217" s="270" t="s">
        <v>14</v>
      </c>
      <c r="D217" s="297">
        <v>169</v>
      </c>
      <c r="E217" s="297">
        <v>172</v>
      </c>
    </row>
    <row r="218" spans="1:5" ht="12.75">
      <c r="A218" s="257">
        <v>4198</v>
      </c>
      <c r="B218" s="257">
        <v>421200</v>
      </c>
      <c r="C218" s="270" t="s">
        <v>15</v>
      </c>
      <c r="D218" s="297">
        <v>8665</v>
      </c>
      <c r="E218" s="297">
        <v>9002</v>
      </c>
    </row>
    <row r="219" spans="1:5" ht="12.75">
      <c r="A219" s="311">
        <v>4199</v>
      </c>
      <c r="B219" s="257">
        <v>421300</v>
      </c>
      <c r="C219" s="270" t="s">
        <v>16</v>
      </c>
      <c r="D219" s="297">
        <v>361</v>
      </c>
      <c r="E219" s="297">
        <v>663</v>
      </c>
    </row>
    <row r="220" spans="1:5" ht="12.75">
      <c r="A220" s="257">
        <v>4200</v>
      </c>
      <c r="B220" s="257">
        <v>421400</v>
      </c>
      <c r="C220" s="270" t="s">
        <v>64</v>
      </c>
      <c r="D220" s="297">
        <v>284</v>
      </c>
      <c r="E220" s="297">
        <v>265</v>
      </c>
    </row>
    <row r="221" spans="1:5" ht="12.75">
      <c r="A221" s="311">
        <v>4201</v>
      </c>
      <c r="B221" s="257">
        <v>421500</v>
      </c>
      <c r="C221" s="270" t="s">
        <v>65</v>
      </c>
      <c r="D221" s="297">
        <v>384</v>
      </c>
      <c r="E221" s="297">
        <v>400</v>
      </c>
    </row>
    <row r="222" spans="1:5" ht="12.75">
      <c r="A222" s="257">
        <v>4202</v>
      </c>
      <c r="B222" s="257">
        <v>421600</v>
      </c>
      <c r="C222" s="270" t="s">
        <v>66</v>
      </c>
      <c r="D222" s="297"/>
      <c r="E222" s="297"/>
    </row>
    <row r="223" spans="1:5" s="359" customFormat="1" ht="12.75">
      <c r="A223" s="311">
        <v>4203</v>
      </c>
      <c r="B223" s="257">
        <v>421900</v>
      </c>
      <c r="C223" s="270" t="s">
        <v>580</v>
      </c>
      <c r="D223" s="297">
        <v>8</v>
      </c>
      <c r="E223" s="297">
        <v>9</v>
      </c>
    </row>
    <row r="224" spans="1:5" s="358" customFormat="1" ht="12.75">
      <c r="A224" s="307">
        <v>4204</v>
      </c>
      <c r="B224" s="247">
        <v>422000</v>
      </c>
      <c r="C224" s="268" t="s">
        <v>1585</v>
      </c>
      <c r="D224" s="296">
        <f>SUM(D225:D229)</f>
        <v>83</v>
      </c>
      <c r="E224" s="296">
        <f>SUM(E225:E229)</f>
        <v>112</v>
      </c>
    </row>
    <row r="225" spans="1:5" ht="12.75">
      <c r="A225" s="311">
        <v>4205</v>
      </c>
      <c r="B225" s="257">
        <v>422100</v>
      </c>
      <c r="C225" s="270" t="s">
        <v>8</v>
      </c>
      <c r="D225" s="297">
        <v>83</v>
      </c>
      <c r="E225" s="297">
        <v>112</v>
      </c>
    </row>
    <row r="226" spans="1:5" ht="12.75">
      <c r="A226" s="257">
        <v>4206</v>
      </c>
      <c r="B226" s="257">
        <v>422200</v>
      </c>
      <c r="C226" s="270" t="s">
        <v>319</v>
      </c>
      <c r="D226" s="297"/>
      <c r="E226" s="297"/>
    </row>
    <row r="227" spans="1:5" ht="12.75">
      <c r="A227" s="311">
        <v>4207</v>
      </c>
      <c r="B227" s="319">
        <v>422300</v>
      </c>
      <c r="C227" s="320" t="s">
        <v>320</v>
      </c>
      <c r="D227" s="297"/>
      <c r="E227" s="297"/>
    </row>
    <row r="228" spans="1:5" ht="12.75">
      <c r="A228" s="257">
        <v>4208</v>
      </c>
      <c r="B228" s="318">
        <v>422400</v>
      </c>
      <c r="C228" s="313" t="s">
        <v>592</v>
      </c>
      <c r="D228" s="305"/>
      <c r="E228" s="297"/>
    </row>
    <row r="229" spans="1:5" ht="12.75">
      <c r="A229" s="311">
        <v>4209</v>
      </c>
      <c r="B229" s="355">
        <v>422900</v>
      </c>
      <c r="C229" s="323" t="s">
        <v>321</v>
      </c>
      <c r="D229" s="297"/>
      <c r="E229" s="297"/>
    </row>
    <row r="230" spans="1:5" s="358" customFormat="1" ht="12.75">
      <c r="A230" s="307">
        <v>4210</v>
      </c>
      <c r="B230" s="247">
        <v>423000</v>
      </c>
      <c r="C230" s="268" t="s">
        <v>1586</v>
      </c>
      <c r="D230" s="296">
        <f>SUM(D231:D238)</f>
        <v>1192</v>
      </c>
      <c r="E230" s="296">
        <f>SUM(E231:E238)</f>
        <v>1636</v>
      </c>
    </row>
    <row r="231" spans="1:5" ht="12.75">
      <c r="A231" s="311">
        <v>4211</v>
      </c>
      <c r="B231" s="257">
        <v>423100</v>
      </c>
      <c r="C231" s="270" t="s">
        <v>322</v>
      </c>
      <c r="D231" s="297"/>
      <c r="E231" s="297"/>
    </row>
    <row r="232" spans="1:5" ht="12.75">
      <c r="A232" s="257">
        <v>4212</v>
      </c>
      <c r="B232" s="257">
        <v>423200</v>
      </c>
      <c r="C232" s="270" t="s">
        <v>323</v>
      </c>
      <c r="D232" s="297">
        <v>502</v>
      </c>
      <c r="E232" s="297">
        <v>1224</v>
      </c>
    </row>
    <row r="233" spans="1:5" ht="12.75">
      <c r="A233" s="311">
        <v>4213</v>
      </c>
      <c r="B233" s="257">
        <v>423300</v>
      </c>
      <c r="C233" s="270" t="s">
        <v>324</v>
      </c>
      <c r="D233" s="297">
        <v>73</v>
      </c>
      <c r="E233" s="297">
        <v>35</v>
      </c>
    </row>
    <row r="234" spans="1:5" ht="12.75">
      <c r="A234" s="257">
        <v>4214</v>
      </c>
      <c r="B234" s="257">
        <v>423400</v>
      </c>
      <c r="C234" s="270" t="s">
        <v>621</v>
      </c>
      <c r="D234" s="297"/>
      <c r="E234" s="297"/>
    </row>
    <row r="235" spans="1:5" ht="12.75">
      <c r="A235" s="311">
        <v>4215</v>
      </c>
      <c r="B235" s="257">
        <v>423500</v>
      </c>
      <c r="C235" s="270" t="s">
        <v>347</v>
      </c>
      <c r="D235" s="297">
        <v>594</v>
      </c>
      <c r="E235" s="297">
        <v>348</v>
      </c>
    </row>
    <row r="236" spans="1:5" ht="12.75">
      <c r="A236" s="257">
        <v>4216</v>
      </c>
      <c r="B236" s="257">
        <v>423600</v>
      </c>
      <c r="C236" s="270" t="s">
        <v>637</v>
      </c>
      <c r="D236" s="297"/>
      <c r="E236" s="297"/>
    </row>
    <row r="237" spans="1:5" ht="12.75">
      <c r="A237" s="311">
        <v>4217</v>
      </c>
      <c r="B237" s="257">
        <v>423700</v>
      </c>
      <c r="C237" s="270" t="s">
        <v>638</v>
      </c>
      <c r="D237" s="297">
        <v>23</v>
      </c>
      <c r="E237" s="297">
        <v>29</v>
      </c>
    </row>
    <row r="238" spans="1:5" ht="12.75">
      <c r="A238" s="257">
        <v>4218</v>
      </c>
      <c r="B238" s="257">
        <v>423900</v>
      </c>
      <c r="C238" s="270" t="s">
        <v>639</v>
      </c>
      <c r="D238" s="297"/>
      <c r="E238" s="297"/>
    </row>
    <row r="239" spans="1:5" s="358" customFormat="1" ht="12.75">
      <c r="A239" s="307">
        <v>4219</v>
      </c>
      <c r="B239" s="247">
        <v>424000</v>
      </c>
      <c r="C239" s="268" t="s">
        <v>1587</v>
      </c>
      <c r="D239" s="296">
        <f>SUM(D240:D246)</f>
        <v>136</v>
      </c>
      <c r="E239" s="296">
        <f>SUM(E240:E246)</f>
        <v>282</v>
      </c>
    </row>
    <row r="240" spans="1:5" ht="12.75">
      <c r="A240" s="257">
        <v>4220</v>
      </c>
      <c r="B240" s="257">
        <v>424100</v>
      </c>
      <c r="C240" s="270" t="s">
        <v>640</v>
      </c>
      <c r="D240" s="297"/>
      <c r="E240" s="297"/>
    </row>
    <row r="241" spans="1:5" ht="12.75">
      <c r="A241" s="311">
        <v>4221</v>
      </c>
      <c r="B241" s="257">
        <v>424200</v>
      </c>
      <c r="C241" s="270" t="s">
        <v>641</v>
      </c>
      <c r="D241" s="297"/>
      <c r="E241" s="297"/>
    </row>
    <row r="242" spans="1:5" ht="12.75">
      <c r="A242" s="257">
        <v>4222</v>
      </c>
      <c r="B242" s="257">
        <v>424300</v>
      </c>
      <c r="C242" s="270" t="s">
        <v>642</v>
      </c>
      <c r="D242" s="297">
        <v>136</v>
      </c>
      <c r="E242" s="297">
        <v>282</v>
      </c>
    </row>
    <row r="243" spans="1:5" ht="12.75">
      <c r="A243" s="311">
        <v>4223</v>
      </c>
      <c r="B243" s="257">
        <v>424400</v>
      </c>
      <c r="C243" s="270" t="s">
        <v>496</v>
      </c>
      <c r="D243" s="297"/>
      <c r="E243" s="297"/>
    </row>
    <row r="244" spans="1:5" ht="24">
      <c r="A244" s="257">
        <v>4224</v>
      </c>
      <c r="B244" s="257">
        <v>424500</v>
      </c>
      <c r="C244" s="270" t="s">
        <v>497</v>
      </c>
      <c r="D244" s="297"/>
      <c r="E244" s="297"/>
    </row>
    <row r="245" spans="1:5" ht="12.75">
      <c r="A245" s="311">
        <v>4225</v>
      </c>
      <c r="B245" s="257">
        <v>424600</v>
      </c>
      <c r="C245" s="270" t="s">
        <v>366</v>
      </c>
      <c r="D245" s="297"/>
      <c r="E245" s="297"/>
    </row>
    <row r="246" spans="1:5" ht="12.75">
      <c r="A246" s="257">
        <v>4226</v>
      </c>
      <c r="B246" s="257">
        <v>424900</v>
      </c>
      <c r="C246" s="270" t="s">
        <v>367</v>
      </c>
      <c r="D246" s="297"/>
      <c r="E246" s="297"/>
    </row>
    <row r="247" spans="1:5" s="358" customFormat="1" ht="24">
      <c r="A247" s="307">
        <v>4227</v>
      </c>
      <c r="B247" s="247">
        <v>425000</v>
      </c>
      <c r="C247" s="268" t="s">
        <v>1588</v>
      </c>
      <c r="D247" s="296">
        <f>D248+D249</f>
        <v>861</v>
      </c>
      <c r="E247" s="296">
        <f>E248+E249</f>
        <v>1119</v>
      </c>
    </row>
    <row r="248" spans="1:5" ht="12.75">
      <c r="A248" s="257">
        <v>4228</v>
      </c>
      <c r="B248" s="257">
        <v>425100</v>
      </c>
      <c r="C248" s="270" t="s">
        <v>1589</v>
      </c>
      <c r="D248" s="297">
        <v>297</v>
      </c>
      <c r="E248" s="297">
        <v>407</v>
      </c>
    </row>
    <row r="249" spans="1:5" ht="12.75">
      <c r="A249" s="311">
        <v>4229</v>
      </c>
      <c r="B249" s="257">
        <v>425200</v>
      </c>
      <c r="C249" s="270" t="s">
        <v>97</v>
      </c>
      <c r="D249" s="297">
        <v>564</v>
      </c>
      <c r="E249" s="297">
        <v>712</v>
      </c>
    </row>
    <row r="250" spans="1:5" s="358" customFormat="1" ht="12.75">
      <c r="A250" s="307">
        <v>4230</v>
      </c>
      <c r="B250" s="247">
        <v>426000</v>
      </c>
      <c r="C250" s="268" t="s">
        <v>1590</v>
      </c>
      <c r="D250" s="296">
        <f>SUM(D251:D259)</f>
        <v>8636</v>
      </c>
      <c r="E250" s="296">
        <f>SUM(E251:E259)</f>
        <v>10656</v>
      </c>
    </row>
    <row r="251" spans="1:5" ht="12.75">
      <c r="A251" s="311">
        <v>4231</v>
      </c>
      <c r="B251" s="257">
        <v>426100</v>
      </c>
      <c r="C251" s="270" t="s">
        <v>98</v>
      </c>
      <c r="D251" s="297">
        <v>243</v>
      </c>
      <c r="E251" s="297">
        <v>296</v>
      </c>
    </row>
    <row r="252" spans="1:5" ht="12.75">
      <c r="A252" s="257">
        <v>4232</v>
      </c>
      <c r="B252" s="257">
        <v>426200</v>
      </c>
      <c r="C252" s="270" t="s">
        <v>1362</v>
      </c>
      <c r="D252" s="297"/>
      <c r="E252" s="297"/>
    </row>
    <row r="253" spans="1:5" ht="12.75">
      <c r="A253" s="311">
        <v>4233</v>
      </c>
      <c r="B253" s="257">
        <v>426300</v>
      </c>
      <c r="C253" s="270" t="s">
        <v>99</v>
      </c>
      <c r="D253" s="297">
        <v>112</v>
      </c>
      <c r="E253" s="297">
        <v>43</v>
      </c>
    </row>
    <row r="254" spans="1:5" ht="12.75">
      <c r="A254" s="257">
        <v>4234</v>
      </c>
      <c r="B254" s="257">
        <v>426400</v>
      </c>
      <c r="C254" s="270" t="s">
        <v>100</v>
      </c>
      <c r="D254" s="297">
        <v>600</v>
      </c>
      <c r="E254" s="297">
        <v>716</v>
      </c>
    </row>
    <row r="255" spans="1:5" ht="12.75">
      <c r="A255" s="311">
        <v>4235</v>
      </c>
      <c r="B255" s="257">
        <v>426500</v>
      </c>
      <c r="C255" s="270" t="s">
        <v>519</v>
      </c>
      <c r="D255" s="297">
        <v>33</v>
      </c>
      <c r="E255" s="297">
        <v>57</v>
      </c>
    </row>
    <row r="256" spans="1:5" ht="12.75">
      <c r="A256" s="257">
        <v>4236</v>
      </c>
      <c r="B256" s="257">
        <v>426600</v>
      </c>
      <c r="C256" s="270" t="s">
        <v>520</v>
      </c>
      <c r="D256" s="297"/>
      <c r="E256" s="297"/>
    </row>
    <row r="257" spans="1:5" ht="12.75">
      <c r="A257" s="311">
        <v>4237</v>
      </c>
      <c r="B257" s="257">
        <v>426700</v>
      </c>
      <c r="C257" s="270" t="s">
        <v>521</v>
      </c>
      <c r="D257" s="297">
        <v>4703</v>
      </c>
      <c r="E257" s="297">
        <v>7104</v>
      </c>
    </row>
    <row r="258" spans="1:5" ht="12.75">
      <c r="A258" s="257">
        <v>4238</v>
      </c>
      <c r="B258" s="257">
        <v>426800</v>
      </c>
      <c r="C258" s="270" t="s">
        <v>376</v>
      </c>
      <c r="D258" s="297">
        <v>2677</v>
      </c>
      <c r="E258" s="297">
        <v>2067</v>
      </c>
    </row>
    <row r="259" spans="1:5" ht="12.75">
      <c r="A259" s="311">
        <v>4239</v>
      </c>
      <c r="B259" s="257">
        <v>426900</v>
      </c>
      <c r="C259" s="270" t="s">
        <v>522</v>
      </c>
      <c r="D259" s="297">
        <v>268</v>
      </c>
      <c r="E259" s="297">
        <v>373</v>
      </c>
    </row>
    <row r="260" spans="1:5" s="358" customFormat="1" ht="24">
      <c r="A260" s="307">
        <v>4240</v>
      </c>
      <c r="B260" s="247">
        <v>430000</v>
      </c>
      <c r="C260" s="268" t="s">
        <v>1591</v>
      </c>
      <c r="D260" s="296">
        <f>D261+D265+D267+D269+D273</f>
        <v>14</v>
      </c>
      <c r="E260" s="296">
        <f>E261+E265+E267+E269+E273</f>
        <v>53</v>
      </c>
    </row>
    <row r="261" spans="1:5" s="358" customFormat="1" ht="24">
      <c r="A261" s="307">
        <v>4241</v>
      </c>
      <c r="B261" s="247">
        <v>431000</v>
      </c>
      <c r="C261" s="268" t="s">
        <v>1592</v>
      </c>
      <c r="D261" s="296">
        <f>SUM(D262:D264)</f>
        <v>14</v>
      </c>
      <c r="E261" s="296">
        <f>SUM(E262:E264)</f>
        <v>53</v>
      </c>
    </row>
    <row r="262" spans="1:5" ht="12.75">
      <c r="A262" s="303">
        <v>4242</v>
      </c>
      <c r="B262" s="318">
        <v>431100</v>
      </c>
      <c r="C262" s="313" t="s">
        <v>1365</v>
      </c>
      <c r="D262" s="305"/>
      <c r="E262" s="297"/>
    </row>
    <row r="263" spans="1:5" ht="12.75">
      <c r="A263" s="321">
        <v>4243</v>
      </c>
      <c r="B263" s="318">
        <v>431200</v>
      </c>
      <c r="C263" s="313" t="s">
        <v>622</v>
      </c>
      <c r="D263" s="305">
        <v>14</v>
      </c>
      <c r="E263" s="297">
        <v>53</v>
      </c>
    </row>
    <row r="264" spans="1:5" ht="12.75">
      <c r="A264" s="303">
        <v>4244</v>
      </c>
      <c r="B264" s="324">
        <v>431300</v>
      </c>
      <c r="C264" s="315" t="s">
        <v>623</v>
      </c>
      <c r="D264" s="305"/>
      <c r="E264" s="297"/>
    </row>
    <row r="265" spans="1:5" s="337" customFormat="1" ht="12.75">
      <c r="A265" s="308">
        <v>4245</v>
      </c>
      <c r="B265" s="316">
        <v>432000</v>
      </c>
      <c r="C265" s="317" t="s">
        <v>1593</v>
      </c>
      <c r="D265" s="302">
        <f>D266</f>
        <v>0</v>
      </c>
      <c r="E265" s="302">
        <f>E266</f>
        <v>0</v>
      </c>
    </row>
    <row r="266" spans="1:5" ht="12.75">
      <c r="A266" s="303">
        <v>4246</v>
      </c>
      <c r="B266" s="318">
        <v>432100</v>
      </c>
      <c r="C266" s="313" t="s">
        <v>1594</v>
      </c>
      <c r="D266" s="305"/>
      <c r="E266" s="297"/>
    </row>
    <row r="267" spans="1:5" s="358" customFormat="1" ht="12.75">
      <c r="A267" s="308">
        <v>4247</v>
      </c>
      <c r="B267" s="316">
        <v>433000</v>
      </c>
      <c r="C267" s="317" t="s">
        <v>1595</v>
      </c>
      <c r="D267" s="302">
        <f>D268</f>
        <v>0</v>
      </c>
      <c r="E267" s="296">
        <f>E268</f>
        <v>0</v>
      </c>
    </row>
    <row r="268" spans="1:5" ht="12.75">
      <c r="A268" s="303">
        <v>4248</v>
      </c>
      <c r="B268" s="318">
        <v>433100</v>
      </c>
      <c r="C268" s="313" t="s">
        <v>624</v>
      </c>
      <c r="D268" s="305"/>
      <c r="E268" s="297"/>
    </row>
    <row r="269" spans="1:5" s="358" customFormat="1" ht="12.75">
      <c r="A269" s="308">
        <v>4249</v>
      </c>
      <c r="B269" s="360">
        <v>434000</v>
      </c>
      <c r="C269" s="327" t="s">
        <v>1596</v>
      </c>
      <c r="D269" s="302">
        <f>SUM(D270:D272)</f>
        <v>0</v>
      </c>
      <c r="E269" s="296">
        <f>SUM(E270:E272)</f>
        <v>0</v>
      </c>
    </row>
    <row r="270" spans="1:5" ht="15" customHeight="1">
      <c r="A270" s="303">
        <v>4250</v>
      </c>
      <c r="B270" s="318">
        <v>434100</v>
      </c>
      <c r="C270" s="313" t="s">
        <v>625</v>
      </c>
      <c r="D270" s="305"/>
      <c r="E270" s="297"/>
    </row>
    <row r="271" spans="1:5" ht="15" customHeight="1">
      <c r="A271" s="321">
        <v>4251</v>
      </c>
      <c r="B271" s="318">
        <v>434200</v>
      </c>
      <c r="C271" s="313" t="s">
        <v>626</v>
      </c>
      <c r="D271" s="305"/>
      <c r="E271" s="297"/>
    </row>
    <row r="272" spans="1:5" ht="15" customHeight="1">
      <c r="A272" s="303">
        <v>4252</v>
      </c>
      <c r="B272" s="318">
        <v>434300</v>
      </c>
      <c r="C272" s="313" t="s">
        <v>627</v>
      </c>
      <c r="D272" s="305"/>
      <c r="E272" s="297"/>
    </row>
    <row r="273" spans="1:5" s="337" customFormat="1" ht="15" customHeight="1">
      <c r="A273" s="308">
        <v>4253</v>
      </c>
      <c r="B273" s="360">
        <v>435000</v>
      </c>
      <c r="C273" s="327" t="s">
        <v>1597</v>
      </c>
      <c r="D273" s="302">
        <f>D274</f>
        <v>0</v>
      </c>
      <c r="E273" s="302">
        <f>E274</f>
        <v>0</v>
      </c>
    </row>
    <row r="274" spans="1:5" ht="15" customHeight="1">
      <c r="A274" s="303">
        <v>4254</v>
      </c>
      <c r="B274" s="318">
        <v>435100</v>
      </c>
      <c r="C274" s="313" t="s">
        <v>628</v>
      </c>
      <c r="D274" s="305"/>
      <c r="E274" s="297"/>
    </row>
    <row r="275" spans="1:5" s="358" customFormat="1" ht="24">
      <c r="A275" s="308">
        <v>4255</v>
      </c>
      <c r="B275" s="316">
        <v>440000</v>
      </c>
      <c r="C275" s="317" t="s">
        <v>1598</v>
      </c>
      <c r="D275" s="302">
        <f>D276+D286+D293+D295</f>
        <v>1</v>
      </c>
      <c r="E275" s="296">
        <f>E276+E286+E293+E295</f>
        <v>0</v>
      </c>
    </row>
    <row r="276" spans="1:5" s="358" customFormat="1" ht="15" customHeight="1">
      <c r="A276" s="308">
        <v>4256</v>
      </c>
      <c r="B276" s="316">
        <v>441000</v>
      </c>
      <c r="C276" s="317" t="s">
        <v>1599</v>
      </c>
      <c r="D276" s="302">
        <f>SUM(D277:D285)</f>
        <v>0</v>
      </c>
      <c r="E276" s="302">
        <f>SUM(E277:E285)</f>
        <v>0</v>
      </c>
    </row>
    <row r="277" spans="1:5" ht="15" customHeight="1">
      <c r="A277" s="321">
        <v>4257</v>
      </c>
      <c r="B277" s="355">
        <v>441100</v>
      </c>
      <c r="C277" s="323" t="s">
        <v>336</v>
      </c>
      <c r="D277" s="297"/>
      <c r="E277" s="297"/>
    </row>
    <row r="278" spans="1:5" ht="15" customHeight="1">
      <c r="A278" s="303">
        <v>4258</v>
      </c>
      <c r="B278" s="257">
        <v>441200</v>
      </c>
      <c r="C278" s="270" t="s">
        <v>337</v>
      </c>
      <c r="D278" s="297"/>
      <c r="E278" s="297"/>
    </row>
    <row r="279" spans="1:5" ht="15" customHeight="1">
      <c r="A279" s="321">
        <v>4259</v>
      </c>
      <c r="B279" s="257">
        <v>441300</v>
      </c>
      <c r="C279" s="270" t="s">
        <v>338</v>
      </c>
      <c r="D279" s="297"/>
      <c r="E279" s="297"/>
    </row>
    <row r="280" spans="1:5" ht="15" customHeight="1">
      <c r="A280" s="303">
        <v>4260</v>
      </c>
      <c r="B280" s="257">
        <v>441400</v>
      </c>
      <c r="C280" s="270" t="s">
        <v>339</v>
      </c>
      <c r="D280" s="297"/>
      <c r="E280" s="297"/>
    </row>
    <row r="281" spans="1:5" ht="15" customHeight="1">
      <c r="A281" s="321">
        <v>4261</v>
      </c>
      <c r="B281" s="257">
        <v>441500</v>
      </c>
      <c r="C281" s="270" t="s">
        <v>340</v>
      </c>
      <c r="D281" s="297"/>
      <c r="E281" s="297"/>
    </row>
    <row r="282" spans="1:5" ht="15" customHeight="1">
      <c r="A282" s="303">
        <v>4262</v>
      </c>
      <c r="B282" s="257">
        <v>441600</v>
      </c>
      <c r="C282" s="270" t="s">
        <v>438</v>
      </c>
      <c r="D282" s="297"/>
      <c r="E282" s="297"/>
    </row>
    <row r="283" spans="1:5" ht="15" customHeight="1">
      <c r="A283" s="321">
        <v>4263</v>
      </c>
      <c r="B283" s="257">
        <v>441700</v>
      </c>
      <c r="C283" s="270" t="s">
        <v>187</v>
      </c>
      <c r="D283" s="297"/>
      <c r="E283" s="297"/>
    </row>
    <row r="284" spans="1:5" ht="15" customHeight="1">
      <c r="A284" s="303">
        <v>4264</v>
      </c>
      <c r="B284" s="319">
        <v>441800</v>
      </c>
      <c r="C284" s="320" t="s">
        <v>188</v>
      </c>
      <c r="D284" s="297"/>
      <c r="E284" s="297"/>
    </row>
    <row r="285" spans="1:5" ht="15" customHeight="1">
      <c r="A285" s="321">
        <v>4265</v>
      </c>
      <c r="B285" s="318">
        <v>441900</v>
      </c>
      <c r="C285" s="313" t="s">
        <v>120</v>
      </c>
      <c r="D285" s="305"/>
      <c r="E285" s="297"/>
    </row>
    <row r="286" spans="1:5" s="358" customFormat="1" ht="15" customHeight="1">
      <c r="A286" s="308">
        <v>4266</v>
      </c>
      <c r="B286" s="250">
        <v>442000</v>
      </c>
      <c r="C286" s="309" t="s">
        <v>1600</v>
      </c>
      <c r="D286" s="296">
        <f>SUM(D287:D292)</f>
        <v>0</v>
      </c>
      <c r="E286" s="296">
        <f>SUM(E287:E292)</f>
        <v>0</v>
      </c>
    </row>
    <row r="287" spans="1:5" ht="24">
      <c r="A287" s="321">
        <v>4267</v>
      </c>
      <c r="B287" s="257">
        <v>442100</v>
      </c>
      <c r="C287" s="270" t="s">
        <v>751</v>
      </c>
      <c r="D287" s="297"/>
      <c r="E287" s="297"/>
    </row>
    <row r="288" spans="1:5" ht="14.25" customHeight="1">
      <c r="A288" s="303">
        <v>4268</v>
      </c>
      <c r="B288" s="257">
        <v>442200</v>
      </c>
      <c r="C288" s="270" t="s">
        <v>189</v>
      </c>
      <c r="D288" s="297"/>
      <c r="E288" s="297"/>
    </row>
    <row r="289" spans="1:5" ht="14.25" customHeight="1">
      <c r="A289" s="321">
        <v>4269</v>
      </c>
      <c r="B289" s="257">
        <v>442300</v>
      </c>
      <c r="C289" s="270" t="s">
        <v>190</v>
      </c>
      <c r="D289" s="297"/>
      <c r="E289" s="297"/>
    </row>
    <row r="290" spans="1:5" ht="14.25" customHeight="1">
      <c r="A290" s="303">
        <v>4270</v>
      </c>
      <c r="B290" s="257">
        <v>442400</v>
      </c>
      <c r="C290" s="270" t="s">
        <v>191</v>
      </c>
      <c r="D290" s="297"/>
      <c r="E290" s="297"/>
    </row>
    <row r="291" spans="1:5" ht="14.25" customHeight="1">
      <c r="A291" s="321">
        <v>4271</v>
      </c>
      <c r="B291" s="257">
        <v>442500</v>
      </c>
      <c r="C291" s="270" t="s">
        <v>440</v>
      </c>
      <c r="D291" s="297"/>
      <c r="E291" s="297"/>
    </row>
    <row r="292" spans="1:5" ht="14.25" customHeight="1">
      <c r="A292" s="303">
        <v>4272</v>
      </c>
      <c r="B292" s="319">
        <v>442600</v>
      </c>
      <c r="C292" s="320" t="s">
        <v>441</v>
      </c>
      <c r="D292" s="297"/>
      <c r="E292" s="297"/>
    </row>
    <row r="293" spans="1:5" s="358" customFormat="1" ht="14.25" customHeight="1">
      <c r="A293" s="308">
        <v>4273</v>
      </c>
      <c r="B293" s="316">
        <v>443000</v>
      </c>
      <c r="C293" s="317" t="s">
        <v>1601</v>
      </c>
      <c r="D293" s="302">
        <f>D294</f>
        <v>0</v>
      </c>
      <c r="E293" s="296">
        <f>E294</f>
        <v>0</v>
      </c>
    </row>
    <row r="294" spans="1:5" ht="14.25" customHeight="1">
      <c r="A294" s="303">
        <v>4274</v>
      </c>
      <c r="B294" s="318">
        <v>443100</v>
      </c>
      <c r="C294" s="313" t="s">
        <v>630</v>
      </c>
      <c r="D294" s="305"/>
      <c r="E294" s="297"/>
    </row>
    <row r="295" spans="1:5" s="358" customFormat="1" ht="14.25" customHeight="1">
      <c r="A295" s="308">
        <v>4275</v>
      </c>
      <c r="B295" s="316">
        <v>444000</v>
      </c>
      <c r="C295" s="317" t="s">
        <v>1602</v>
      </c>
      <c r="D295" s="302">
        <f>SUM(D296:D298)</f>
        <v>1</v>
      </c>
      <c r="E295" s="296">
        <f>SUM(E296:E298)</f>
        <v>0</v>
      </c>
    </row>
    <row r="296" spans="1:5" ht="14.25" customHeight="1">
      <c r="A296" s="303">
        <v>4276</v>
      </c>
      <c r="B296" s="355">
        <v>444100</v>
      </c>
      <c r="C296" s="323" t="s">
        <v>648</v>
      </c>
      <c r="D296" s="297"/>
      <c r="E296" s="297"/>
    </row>
    <row r="297" spans="1:5" ht="14.25" customHeight="1">
      <c r="A297" s="321">
        <v>4277</v>
      </c>
      <c r="B297" s="257">
        <v>444200</v>
      </c>
      <c r="C297" s="270" t="s">
        <v>649</v>
      </c>
      <c r="D297" s="297">
        <v>1</v>
      </c>
      <c r="E297" s="297"/>
    </row>
    <row r="298" spans="1:5" ht="14.25" customHeight="1">
      <c r="A298" s="303">
        <v>4278</v>
      </c>
      <c r="B298" s="319">
        <v>444300</v>
      </c>
      <c r="C298" s="320" t="s">
        <v>752</v>
      </c>
      <c r="D298" s="297"/>
      <c r="E298" s="297"/>
    </row>
    <row r="299" spans="1:5" s="358" customFormat="1" ht="14.25" customHeight="1">
      <c r="A299" s="308">
        <v>4279</v>
      </c>
      <c r="B299" s="316">
        <v>450000</v>
      </c>
      <c r="C299" s="317" t="s">
        <v>1603</v>
      </c>
      <c r="D299" s="302">
        <f>D300+D303+D306+D309</f>
        <v>0</v>
      </c>
      <c r="E299" s="296">
        <f>E300+E303+E306+E309</f>
        <v>0</v>
      </c>
    </row>
    <row r="300" spans="1:5" s="358" customFormat="1" ht="24">
      <c r="A300" s="308">
        <v>4280</v>
      </c>
      <c r="B300" s="250">
        <v>451000</v>
      </c>
      <c r="C300" s="309" t="s">
        <v>1604</v>
      </c>
      <c r="D300" s="296">
        <f>D301+D302</f>
        <v>0</v>
      </c>
      <c r="E300" s="296">
        <f>E301+E302</f>
        <v>0</v>
      </c>
    </row>
    <row r="301" spans="1:5" ht="24">
      <c r="A301" s="321">
        <v>4281</v>
      </c>
      <c r="B301" s="257">
        <v>451100</v>
      </c>
      <c r="C301" s="270" t="s">
        <v>353</v>
      </c>
      <c r="D301" s="297"/>
      <c r="E301" s="297"/>
    </row>
    <row r="302" spans="1:5" ht="24">
      <c r="A302" s="303">
        <v>4282</v>
      </c>
      <c r="B302" s="257">
        <v>451200</v>
      </c>
      <c r="C302" s="270" t="s">
        <v>354</v>
      </c>
      <c r="D302" s="297"/>
      <c r="E302" s="297"/>
    </row>
    <row r="303" spans="1:5" s="358" customFormat="1" ht="24">
      <c r="A303" s="308">
        <v>4283</v>
      </c>
      <c r="B303" s="247">
        <v>452000</v>
      </c>
      <c r="C303" s="268" t="s">
        <v>1605</v>
      </c>
      <c r="D303" s="296">
        <f>D304+D305</f>
        <v>0</v>
      </c>
      <c r="E303" s="296">
        <f>E304+E305</f>
        <v>0</v>
      </c>
    </row>
    <row r="304" spans="1:5" ht="14.25" customHeight="1">
      <c r="A304" s="303">
        <v>4284</v>
      </c>
      <c r="B304" s="257">
        <v>452100</v>
      </c>
      <c r="C304" s="270" t="s">
        <v>355</v>
      </c>
      <c r="D304" s="297"/>
      <c r="E304" s="297"/>
    </row>
    <row r="305" spans="1:5" ht="14.25" customHeight="1">
      <c r="A305" s="321">
        <v>4285</v>
      </c>
      <c r="B305" s="257">
        <v>452200</v>
      </c>
      <c r="C305" s="270" t="s">
        <v>356</v>
      </c>
      <c r="D305" s="297"/>
      <c r="E305" s="297"/>
    </row>
    <row r="306" spans="1:5" s="358" customFormat="1" ht="24">
      <c r="A306" s="308">
        <v>4286</v>
      </c>
      <c r="B306" s="247">
        <v>453000</v>
      </c>
      <c r="C306" s="268" t="s">
        <v>1606</v>
      </c>
      <c r="D306" s="296">
        <f>D307+D308</f>
        <v>0</v>
      </c>
      <c r="E306" s="296">
        <f>E307+E308</f>
        <v>0</v>
      </c>
    </row>
    <row r="307" spans="1:5" ht="14.25" customHeight="1">
      <c r="A307" s="321">
        <v>4287</v>
      </c>
      <c r="B307" s="257">
        <v>453100</v>
      </c>
      <c r="C307" s="270" t="s">
        <v>357</v>
      </c>
      <c r="D307" s="297"/>
      <c r="E307" s="297"/>
    </row>
    <row r="308" spans="1:5" ht="14.25" customHeight="1">
      <c r="A308" s="303">
        <v>4288</v>
      </c>
      <c r="B308" s="257">
        <v>453200</v>
      </c>
      <c r="C308" s="270" t="s">
        <v>358</v>
      </c>
      <c r="D308" s="297"/>
      <c r="E308" s="297"/>
    </row>
    <row r="309" spans="1:5" s="358" customFormat="1" ht="14.25" customHeight="1">
      <c r="A309" s="308">
        <v>4289</v>
      </c>
      <c r="B309" s="247">
        <v>454000</v>
      </c>
      <c r="C309" s="268" t="s">
        <v>1607</v>
      </c>
      <c r="D309" s="296">
        <f>D310+D311</f>
        <v>0</v>
      </c>
      <c r="E309" s="296">
        <f>E310+E311</f>
        <v>0</v>
      </c>
    </row>
    <row r="310" spans="1:5" ht="15" customHeight="1">
      <c r="A310" s="303">
        <v>4290</v>
      </c>
      <c r="B310" s="257">
        <v>454100</v>
      </c>
      <c r="C310" s="270" t="s">
        <v>359</v>
      </c>
      <c r="D310" s="297"/>
      <c r="E310" s="297"/>
    </row>
    <row r="311" spans="1:5" ht="15" customHeight="1">
      <c r="A311" s="321">
        <v>4291</v>
      </c>
      <c r="B311" s="257">
        <v>454200</v>
      </c>
      <c r="C311" s="270" t="s">
        <v>360</v>
      </c>
      <c r="D311" s="297"/>
      <c r="E311" s="297"/>
    </row>
    <row r="312" spans="1:5" s="358" customFormat="1" ht="24">
      <c r="A312" s="308">
        <v>4292</v>
      </c>
      <c r="B312" s="247">
        <v>460000</v>
      </c>
      <c r="C312" s="268" t="s">
        <v>1608</v>
      </c>
      <c r="D312" s="296">
        <f>D313+D316+D319+D322+D325</f>
        <v>725</v>
      </c>
      <c r="E312" s="296">
        <f>E313+E316+E319+E322+E325</f>
        <v>828</v>
      </c>
    </row>
    <row r="313" spans="1:5" s="358" customFormat="1" ht="15" customHeight="1">
      <c r="A313" s="308">
        <v>4293</v>
      </c>
      <c r="B313" s="247">
        <v>461000</v>
      </c>
      <c r="C313" s="268" t="s">
        <v>1609</v>
      </c>
      <c r="D313" s="296">
        <f>D314+D315</f>
        <v>0</v>
      </c>
      <c r="E313" s="296">
        <f>E314+E315</f>
        <v>0</v>
      </c>
    </row>
    <row r="314" spans="1:5" ht="15" customHeight="1">
      <c r="A314" s="303">
        <v>4294</v>
      </c>
      <c r="B314" s="257">
        <v>461100</v>
      </c>
      <c r="C314" s="270" t="s">
        <v>361</v>
      </c>
      <c r="D314" s="297"/>
      <c r="E314" s="297">
        <v>0</v>
      </c>
    </row>
    <row r="315" spans="1:5" ht="15" customHeight="1">
      <c r="A315" s="321">
        <v>4295</v>
      </c>
      <c r="B315" s="257">
        <v>461200</v>
      </c>
      <c r="C315" s="270" t="s">
        <v>362</v>
      </c>
      <c r="D315" s="297"/>
      <c r="E315" s="297">
        <v>0</v>
      </c>
    </row>
    <row r="316" spans="1:5" s="358" customFormat="1" ht="24">
      <c r="A316" s="308">
        <v>4296</v>
      </c>
      <c r="B316" s="247">
        <v>462000</v>
      </c>
      <c r="C316" s="268" t="s">
        <v>1610</v>
      </c>
      <c r="D316" s="296">
        <f>D317+D318</f>
        <v>0</v>
      </c>
      <c r="E316" s="296">
        <f>E317+E318</f>
        <v>0</v>
      </c>
    </row>
    <row r="317" spans="1:5" ht="15" customHeight="1">
      <c r="A317" s="321">
        <v>4297</v>
      </c>
      <c r="B317" s="257">
        <v>462100</v>
      </c>
      <c r="C317" s="270" t="s">
        <v>631</v>
      </c>
      <c r="D317" s="297"/>
      <c r="E317" s="297"/>
    </row>
    <row r="318" spans="1:5" ht="15" customHeight="1">
      <c r="A318" s="303">
        <v>4298</v>
      </c>
      <c r="B318" s="257">
        <v>462200</v>
      </c>
      <c r="C318" s="270" t="s">
        <v>473</v>
      </c>
      <c r="D318" s="297"/>
      <c r="E318" s="297"/>
    </row>
    <row r="319" spans="1:5" s="358" customFormat="1" ht="24">
      <c r="A319" s="308">
        <v>4299</v>
      </c>
      <c r="B319" s="247">
        <v>463000</v>
      </c>
      <c r="C319" s="268" t="s">
        <v>1611</v>
      </c>
      <c r="D319" s="296">
        <f>D320+D321</f>
        <v>0</v>
      </c>
      <c r="E319" s="296">
        <f>E320+E321</f>
        <v>0</v>
      </c>
    </row>
    <row r="320" spans="1:5" ht="15" customHeight="1">
      <c r="A320" s="303">
        <v>4300</v>
      </c>
      <c r="B320" s="257">
        <v>463100</v>
      </c>
      <c r="C320" s="270" t="s">
        <v>325</v>
      </c>
      <c r="D320" s="297"/>
      <c r="E320" s="297"/>
    </row>
    <row r="321" spans="1:5" ht="15" customHeight="1">
      <c r="A321" s="321">
        <v>4301</v>
      </c>
      <c r="B321" s="257">
        <v>463200</v>
      </c>
      <c r="C321" s="270" t="s">
        <v>439</v>
      </c>
      <c r="D321" s="297"/>
      <c r="E321" s="297"/>
    </row>
    <row r="322" spans="1:5" s="358" customFormat="1" ht="24">
      <c r="A322" s="308">
        <v>4302</v>
      </c>
      <c r="B322" s="247">
        <v>464000</v>
      </c>
      <c r="C322" s="268" t="s">
        <v>1612</v>
      </c>
      <c r="D322" s="296">
        <f>D323+D324</f>
        <v>0</v>
      </c>
      <c r="E322" s="296">
        <f>E323+E324</f>
        <v>0</v>
      </c>
    </row>
    <row r="323" spans="1:5" ht="24">
      <c r="A323" s="321">
        <v>4303</v>
      </c>
      <c r="B323" s="257">
        <v>464100</v>
      </c>
      <c r="C323" s="270" t="s">
        <v>57</v>
      </c>
      <c r="D323" s="297"/>
      <c r="E323" s="297"/>
    </row>
    <row r="324" spans="1:5" ht="24">
      <c r="A324" s="303">
        <v>4304</v>
      </c>
      <c r="B324" s="319">
        <v>464200</v>
      </c>
      <c r="C324" s="320" t="s">
        <v>58</v>
      </c>
      <c r="D324" s="297"/>
      <c r="E324" s="297"/>
    </row>
    <row r="325" spans="1:5" s="337" customFormat="1" ht="15" customHeight="1">
      <c r="A325" s="308">
        <v>4305</v>
      </c>
      <c r="B325" s="316">
        <v>465000</v>
      </c>
      <c r="C325" s="317" t="s">
        <v>1613</v>
      </c>
      <c r="D325" s="302">
        <f>D326+D327</f>
        <v>725</v>
      </c>
      <c r="E325" s="302">
        <f>E326+E327</f>
        <v>828</v>
      </c>
    </row>
    <row r="326" spans="1:5" ht="15" customHeight="1">
      <c r="A326" s="303">
        <v>4306</v>
      </c>
      <c r="B326" s="318">
        <v>465100</v>
      </c>
      <c r="C326" s="313" t="s">
        <v>59</v>
      </c>
      <c r="D326" s="305">
        <v>725</v>
      </c>
      <c r="E326" s="297">
        <v>828</v>
      </c>
    </row>
    <row r="327" spans="1:5" ht="15" customHeight="1">
      <c r="A327" s="321">
        <v>4307</v>
      </c>
      <c r="B327" s="318">
        <v>465200</v>
      </c>
      <c r="C327" s="313" t="s">
        <v>60</v>
      </c>
      <c r="D327" s="305"/>
      <c r="E327" s="297"/>
    </row>
    <row r="328" spans="1:5" s="358" customFormat="1" ht="24">
      <c r="A328" s="308">
        <v>4308</v>
      </c>
      <c r="B328" s="250">
        <v>470000</v>
      </c>
      <c r="C328" s="309" t="s">
        <v>1614</v>
      </c>
      <c r="D328" s="296">
        <f>D329+D333</f>
        <v>0</v>
      </c>
      <c r="E328" s="296">
        <f>E329+E333</f>
        <v>0</v>
      </c>
    </row>
    <row r="329" spans="1:5" s="358" customFormat="1" ht="36">
      <c r="A329" s="308">
        <v>4309</v>
      </c>
      <c r="B329" s="247">
        <v>471000</v>
      </c>
      <c r="C329" s="268" t="s">
        <v>1615</v>
      </c>
      <c r="D329" s="296">
        <f>SUM(D330:D332)</f>
        <v>0</v>
      </c>
      <c r="E329" s="296">
        <f>SUM(E330:E332)</f>
        <v>0</v>
      </c>
    </row>
    <row r="330" spans="1:5" ht="24">
      <c r="A330" s="303">
        <v>4310</v>
      </c>
      <c r="B330" s="257">
        <v>471100</v>
      </c>
      <c r="C330" s="270" t="s">
        <v>200</v>
      </c>
      <c r="D330" s="297"/>
      <c r="E330" s="297"/>
    </row>
    <row r="331" spans="1:5" ht="24">
      <c r="A331" s="321">
        <v>4311</v>
      </c>
      <c r="B331" s="257">
        <v>471200</v>
      </c>
      <c r="C331" s="270" t="s">
        <v>93</v>
      </c>
      <c r="D331" s="297"/>
      <c r="E331" s="297"/>
    </row>
    <row r="332" spans="1:5" ht="24">
      <c r="A332" s="303">
        <v>4312</v>
      </c>
      <c r="B332" s="257">
        <v>471900</v>
      </c>
      <c r="C332" s="270" t="s">
        <v>94</v>
      </c>
      <c r="D332" s="297"/>
      <c r="E332" s="297"/>
    </row>
    <row r="333" spans="1:5" s="358" customFormat="1" ht="24">
      <c r="A333" s="308">
        <v>4313</v>
      </c>
      <c r="B333" s="247">
        <v>472000</v>
      </c>
      <c r="C333" s="268" t="s">
        <v>1616</v>
      </c>
      <c r="D333" s="296">
        <f>SUM(D334:D342)</f>
        <v>0</v>
      </c>
      <c r="E333" s="296">
        <f>SUM(E334:E342)</f>
        <v>0</v>
      </c>
    </row>
    <row r="334" spans="1:5" ht="12.75" customHeight="1">
      <c r="A334" s="303">
        <v>4314</v>
      </c>
      <c r="B334" s="257">
        <v>472100</v>
      </c>
      <c r="C334" s="270" t="s">
        <v>95</v>
      </c>
      <c r="D334" s="297"/>
      <c r="E334" s="297"/>
    </row>
    <row r="335" spans="1:5" ht="12.75" customHeight="1">
      <c r="A335" s="321">
        <v>4315</v>
      </c>
      <c r="B335" s="257">
        <v>472200</v>
      </c>
      <c r="C335" s="270" t="s">
        <v>1390</v>
      </c>
      <c r="D335" s="297"/>
      <c r="E335" s="297"/>
    </row>
    <row r="336" spans="1:5" ht="12.75" customHeight="1">
      <c r="A336" s="303">
        <v>4316</v>
      </c>
      <c r="B336" s="257">
        <v>472300</v>
      </c>
      <c r="C336" s="270" t="s">
        <v>1391</v>
      </c>
      <c r="D336" s="297"/>
      <c r="E336" s="297"/>
    </row>
    <row r="337" spans="1:5" ht="12.75" customHeight="1">
      <c r="A337" s="321">
        <v>4317</v>
      </c>
      <c r="B337" s="257">
        <v>472400</v>
      </c>
      <c r="C337" s="270" t="s">
        <v>1392</v>
      </c>
      <c r="D337" s="297"/>
      <c r="E337" s="297"/>
    </row>
    <row r="338" spans="1:5" ht="12.75" customHeight="1">
      <c r="A338" s="303">
        <v>4318</v>
      </c>
      <c r="B338" s="257">
        <v>472500</v>
      </c>
      <c r="C338" s="270" t="s">
        <v>40</v>
      </c>
      <c r="D338" s="297"/>
      <c r="E338" s="297"/>
    </row>
    <row r="339" spans="1:5" ht="12.75" customHeight="1">
      <c r="A339" s="321">
        <v>4319</v>
      </c>
      <c r="B339" s="257">
        <v>472600</v>
      </c>
      <c r="C339" s="270" t="s">
        <v>41</v>
      </c>
      <c r="D339" s="297"/>
      <c r="E339" s="297"/>
    </row>
    <row r="340" spans="1:5" ht="12.75" customHeight="1">
      <c r="A340" s="303">
        <v>4320</v>
      </c>
      <c r="B340" s="257">
        <v>472700</v>
      </c>
      <c r="C340" s="270" t="s">
        <v>1393</v>
      </c>
      <c r="D340" s="297"/>
      <c r="E340" s="297"/>
    </row>
    <row r="341" spans="1:5" ht="12.75" customHeight="1">
      <c r="A341" s="321">
        <v>4321</v>
      </c>
      <c r="B341" s="257">
        <v>472800</v>
      </c>
      <c r="C341" s="270" t="s">
        <v>1394</v>
      </c>
      <c r="D341" s="297"/>
      <c r="E341" s="297"/>
    </row>
    <row r="342" spans="1:5" ht="12.75" customHeight="1">
      <c r="A342" s="303">
        <v>4322</v>
      </c>
      <c r="B342" s="257">
        <v>472900</v>
      </c>
      <c r="C342" s="270" t="s">
        <v>658</v>
      </c>
      <c r="D342" s="297"/>
      <c r="E342" s="297"/>
    </row>
    <row r="343" spans="1:5" s="358" customFormat="1" ht="14.25" customHeight="1">
      <c r="A343" s="308">
        <v>4323</v>
      </c>
      <c r="B343" s="247">
        <v>480000</v>
      </c>
      <c r="C343" s="268" t="s">
        <v>1617</v>
      </c>
      <c r="D343" s="296">
        <f>D344+D347+D351+D353+D356+D358</f>
        <v>1039</v>
      </c>
      <c r="E343" s="296">
        <f>E344+E347+E351+E353+E356+E358</f>
        <v>151</v>
      </c>
    </row>
    <row r="344" spans="1:5" s="358" customFormat="1" ht="23.25" customHeight="1">
      <c r="A344" s="308">
        <v>4324</v>
      </c>
      <c r="B344" s="247">
        <v>481000</v>
      </c>
      <c r="C344" s="268" t="s">
        <v>1618</v>
      </c>
      <c r="D344" s="296">
        <f>D345+D346</f>
        <v>0</v>
      </c>
      <c r="E344" s="296">
        <f>E345+E346</f>
        <v>0</v>
      </c>
    </row>
    <row r="345" spans="1:5" ht="24">
      <c r="A345" s="321">
        <v>4325</v>
      </c>
      <c r="B345" s="257">
        <v>481100</v>
      </c>
      <c r="C345" s="270" t="s">
        <v>363</v>
      </c>
      <c r="D345" s="297"/>
      <c r="E345" s="297"/>
    </row>
    <row r="346" spans="1:5" ht="12.75">
      <c r="A346" s="321">
        <v>4326</v>
      </c>
      <c r="B346" s="257">
        <v>481900</v>
      </c>
      <c r="C346" s="270" t="s">
        <v>364</v>
      </c>
      <c r="D346" s="297"/>
      <c r="E346" s="297"/>
    </row>
    <row r="347" spans="1:5" s="358" customFormat="1" ht="15" customHeight="1">
      <c r="A347" s="308">
        <v>4327</v>
      </c>
      <c r="B347" s="247">
        <v>482000</v>
      </c>
      <c r="C347" s="268" t="s">
        <v>1619</v>
      </c>
      <c r="D347" s="296">
        <f>SUM(D348:D350)</f>
        <v>250</v>
      </c>
      <c r="E347" s="296">
        <f>SUM(E348:E350)</f>
        <v>151</v>
      </c>
    </row>
    <row r="348" spans="1:5" ht="12.75" customHeight="1">
      <c r="A348" s="321">
        <v>4328</v>
      </c>
      <c r="B348" s="257">
        <v>482100</v>
      </c>
      <c r="C348" s="270" t="s">
        <v>186</v>
      </c>
      <c r="D348" s="297">
        <v>39</v>
      </c>
      <c r="E348" s="297">
        <v>29</v>
      </c>
    </row>
    <row r="349" spans="1:5" ht="12.75" customHeight="1">
      <c r="A349" s="321">
        <v>4329</v>
      </c>
      <c r="B349" s="257">
        <v>482200</v>
      </c>
      <c r="C349" s="270" t="s">
        <v>1620</v>
      </c>
      <c r="D349" s="297">
        <v>211</v>
      </c>
      <c r="E349" s="297">
        <v>122</v>
      </c>
    </row>
    <row r="350" spans="1:5" ht="12.75" customHeight="1">
      <c r="A350" s="321">
        <v>4330</v>
      </c>
      <c r="B350" s="257">
        <v>482300</v>
      </c>
      <c r="C350" s="270" t="s">
        <v>753</v>
      </c>
      <c r="D350" s="297"/>
      <c r="E350" s="297"/>
    </row>
    <row r="351" spans="1:5" s="358" customFormat="1" ht="16.5" customHeight="1">
      <c r="A351" s="308">
        <v>4331</v>
      </c>
      <c r="B351" s="247">
        <v>483000</v>
      </c>
      <c r="C351" s="268" t="s">
        <v>1621</v>
      </c>
      <c r="D351" s="296">
        <f>D352</f>
        <v>789</v>
      </c>
      <c r="E351" s="296">
        <f>E352</f>
        <v>0</v>
      </c>
    </row>
    <row r="352" spans="1:5" ht="15" customHeight="1">
      <c r="A352" s="321">
        <v>4332</v>
      </c>
      <c r="B352" s="257">
        <v>483100</v>
      </c>
      <c r="C352" s="270" t="s">
        <v>0</v>
      </c>
      <c r="D352" s="297">
        <v>789</v>
      </c>
      <c r="E352" s="297"/>
    </row>
    <row r="353" spans="1:5" s="358" customFormat="1" ht="36">
      <c r="A353" s="308">
        <v>4333</v>
      </c>
      <c r="B353" s="247">
        <v>484000</v>
      </c>
      <c r="C353" s="268" t="s">
        <v>1622</v>
      </c>
      <c r="D353" s="296">
        <f>D354+D355</f>
        <v>0</v>
      </c>
      <c r="E353" s="296">
        <f>E354+E355</f>
        <v>0</v>
      </c>
    </row>
    <row r="354" spans="1:5" ht="14.25" customHeight="1">
      <c r="A354" s="321">
        <v>4334</v>
      </c>
      <c r="B354" s="257">
        <v>484100</v>
      </c>
      <c r="C354" s="270" t="s">
        <v>1400</v>
      </c>
      <c r="D354" s="297"/>
      <c r="E354" s="297"/>
    </row>
    <row r="355" spans="1:5" ht="14.25" customHeight="1">
      <c r="A355" s="321">
        <v>4335</v>
      </c>
      <c r="B355" s="257">
        <v>484200</v>
      </c>
      <c r="C355" s="270" t="s">
        <v>455</v>
      </c>
      <c r="D355" s="297"/>
      <c r="E355" s="297"/>
    </row>
    <row r="356" spans="1:5" s="358" customFormat="1" ht="24">
      <c r="A356" s="308">
        <v>4336</v>
      </c>
      <c r="B356" s="247">
        <v>485000</v>
      </c>
      <c r="C356" s="268" t="s">
        <v>1623</v>
      </c>
      <c r="D356" s="296">
        <f>D357</f>
        <v>0</v>
      </c>
      <c r="E356" s="296">
        <f>E357</f>
        <v>0</v>
      </c>
    </row>
    <row r="357" spans="1:5" ht="24">
      <c r="A357" s="321">
        <v>4337</v>
      </c>
      <c r="B357" s="319">
        <v>485100</v>
      </c>
      <c r="C357" s="320" t="s">
        <v>1402</v>
      </c>
      <c r="D357" s="297"/>
      <c r="E357" s="297"/>
    </row>
    <row r="358" spans="1:5" s="337" customFormat="1" ht="36">
      <c r="A358" s="308">
        <v>4338</v>
      </c>
      <c r="B358" s="316">
        <v>489000</v>
      </c>
      <c r="C358" s="317" t="s">
        <v>1624</v>
      </c>
      <c r="D358" s="302">
        <f>D359</f>
        <v>0</v>
      </c>
      <c r="E358" s="302">
        <f>E359</f>
        <v>0</v>
      </c>
    </row>
    <row r="359" spans="1:5" ht="24">
      <c r="A359" s="321">
        <v>4339</v>
      </c>
      <c r="B359" s="318">
        <v>489100</v>
      </c>
      <c r="C359" s="313" t="s">
        <v>582</v>
      </c>
      <c r="D359" s="305"/>
      <c r="E359" s="297"/>
    </row>
    <row r="360" spans="1:5" s="358" customFormat="1" ht="24">
      <c r="A360" s="308">
        <v>4340</v>
      </c>
      <c r="B360" s="250">
        <v>500000</v>
      </c>
      <c r="C360" s="309" t="s">
        <v>1625</v>
      </c>
      <c r="D360" s="296">
        <f>D361+D383+D392+D395+D403</f>
        <v>2412</v>
      </c>
      <c r="E360" s="296">
        <f>E361+E383+E392+E395+E403</f>
        <v>5197</v>
      </c>
    </row>
    <row r="361" spans="1:5" s="358" customFormat="1" ht="15" customHeight="1">
      <c r="A361" s="308">
        <v>4341</v>
      </c>
      <c r="B361" s="247">
        <v>510000</v>
      </c>
      <c r="C361" s="268" t="s">
        <v>1626</v>
      </c>
      <c r="D361" s="296">
        <f>D362+D367+D377+D379+D381</f>
        <v>2412</v>
      </c>
      <c r="E361" s="296">
        <f>E362+E367+E377+E379+E381</f>
        <v>5197</v>
      </c>
    </row>
    <row r="362" spans="1:5" s="358" customFormat="1" ht="15" customHeight="1">
      <c r="A362" s="308">
        <v>4342</v>
      </c>
      <c r="B362" s="247">
        <v>511000</v>
      </c>
      <c r="C362" s="268" t="s">
        <v>1627</v>
      </c>
      <c r="D362" s="296">
        <f>SUM(D363:D366)</f>
        <v>0</v>
      </c>
      <c r="E362" s="296">
        <f>SUM(E363:E366)</f>
        <v>0</v>
      </c>
    </row>
    <row r="363" spans="1:5" ht="13.5" customHeight="1">
      <c r="A363" s="321">
        <v>4343</v>
      </c>
      <c r="B363" s="257">
        <v>511100</v>
      </c>
      <c r="C363" s="270" t="s">
        <v>571</v>
      </c>
      <c r="D363" s="297"/>
      <c r="E363" s="297"/>
    </row>
    <row r="364" spans="1:5" ht="13.5" customHeight="1">
      <c r="A364" s="321">
        <v>4344</v>
      </c>
      <c r="B364" s="257">
        <v>511200</v>
      </c>
      <c r="C364" s="270" t="s">
        <v>572</v>
      </c>
      <c r="D364" s="297"/>
      <c r="E364" s="297"/>
    </row>
    <row r="365" spans="1:5" ht="13.5" customHeight="1">
      <c r="A365" s="321">
        <v>4345</v>
      </c>
      <c r="B365" s="257">
        <v>511300</v>
      </c>
      <c r="C365" s="270" t="s">
        <v>573</v>
      </c>
      <c r="D365" s="297"/>
      <c r="E365" s="297"/>
    </row>
    <row r="366" spans="1:5" ht="13.5" customHeight="1">
      <c r="A366" s="321">
        <v>4346</v>
      </c>
      <c r="B366" s="257">
        <v>511400</v>
      </c>
      <c r="C366" s="270" t="s">
        <v>574</v>
      </c>
      <c r="D366" s="297"/>
      <c r="E366" s="297"/>
    </row>
    <row r="367" spans="1:5" s="358" customFormat="1" ht="13.5" customHeight="1">
      <c r="A367" s="308">
        <v>4347</v>
      </c>
      <c r="B367" s="247">
        <v>512000</v>
      </c>
      <c r="C367" s="268" t="s">
        <v>1628</v>
      </c>
      <c r="D367" s="296">
        <f>SUM(D368:D376)</f>
        <v>17</v>
      </c>
      <c r="E367" s="296">
        <f>SUM(E368:E376)</f>
        <v>5197</v>
      </c>
    </row>
    <row r="368" spans="1:5" ht="13.5" customHeight="1">
      <c r="A368" s="321">
        <v>4348</v>
      </c>
      <c r="B368" s="257">
        <v>512100</v>
      </c>
      <c r="C368" s="270" t="s">
        <v>575</v>
      </c>
      <c r="D368" s="297"/>
      <c r="E368" s="297"/>
    </row>
    <row r="369" spans="1:5" ht="13.5" customHeight="1">
      <c r="A369" s="321">
        <v>4349</v>
      </c>
      <c r="B369" s="257">
        <v>512200</v>
      </c>
      <c r="C369" s="270" t="s">
        <v>183</v>
      </c>
      <c r="D369" s="297">
        <v>17</v>
      </c>
      <c r="E369" s="297">
        <v>58</v>
      </c>
    </row>
    <row r="370" spans="1:5" ht="13.5" customHeight="1">
      <c r="A370" s="321">
        <v>4350</v>
      </c>
      <c r="B370" s="257">
        <v>512300</v>
      </c>
      <c r="C370" s="270" t="s">
        <v>184</v>
      </c>
      <c r="D370" s="297"/>
      <c r="E370" s="297"/>
    </row>
    <row r="371" spans="1:5" ht="13.5" customHeight="1">
      <c r="A371" s="321">
        <v>4351</v>
      </c>
      <c r="B371" s="257">
        <v>512400</v>
      </c>
      <c r="C371" s="270" t="s">
        <v>346</v>
      </c>
      <c r="D371" s="297"/>
      <c r="E371" s="297"/>
    </row>
    <row r="372" spans="1:5" ht="13.5" customHeight="1">
      <c r="A372" s="321">
        <v>4352</v>
      </c>
      <c r="B372" s="257">
        <v>512500</v>
      </c>
      <c r="C372" s="270" t="s">
        <v>185</v>
      </c>
      <c r="D372" s="297"/>
      <c r="E372" s="297">
        <v>5139</v>
      </c>
    </row>
    <row r="373" spans="1:5" ht="13.5" customHeight="1">
      <c r="A373" s="321">
        <v>4353</v>
      </c>
      <c r="B373" s="257">
        <v>512600</v>
      </c>
      <c r="C373" s="270" t="s">
        <v>1408</v>
      </c>
      <c r="D373" s="297"/>
      <c r="E373" s="297"/>
    </row>
    <row r="374" spans="1:5" ht="13.5" customHeight="1">
      <c r="A374" s="321">
        <v>4354</v>
      </c>
      <c r="B374" s="257">
        <v>512700</v>
      </c>
      <c r="C374" s="270" t="s">
        <v>103</v>
      </c>
      <c r="D374" s="297"/>
      <c r="E374" s="297"/>
    </row>
    <row r="375" spans="1:5" ht="13.5" customHeight="1">
      <c r="A375" s="321">
        <v>4355</v>
      </c>
      <c r="B375" s="257">
        <v>512800</v>
      </c>
      <c r="C375" s="270" t="s">
        <v>104</v>
      </c>
      <c r="D375" s="297"/>
      <c r="E375" s="297"/>
    </row>
    <row r="376" spans="1:5" ht="13.5" customHeight="1">
      <c r="A376" s="321">
        <v>4356</v>
      </c>
      <c r="B376" s="319">
        <v>512900</v>
      </c>
      <c r="C376" s="320" t="s">
        <v>576</v>
      </c>
      <c r="D376" s="297"/>
      <c r="E376" s="297"/>
    </row>
    <row r="377" spans="1:5" s="358" customFormat="1" ht="13.5" customHeight="1">
      <c r="A377" s="308">
        <v>4357</v>
      </c>
      <c r="B377" s="316">
        <v>513000</v>
      </c>
      <c r="C377" s="317" t="s">
        <v>1629</v>
      </c>
      <c r="D377" s="302">
        <f>D378</f>
        <v>2395</v>
      </c>
      <c r="E377" s="302">
        <f>E378</f>
        <v>0</v>
      </c>
    </row>
    <row r="378" spans="1:5" ht="13.5" customHeight="1">
      <c r="A378" s="321">
        <v>4358</v>
      </c>
      <c r="B378" s="318">
        <v>513100</v>
      </c>
      <c r="C378" s="313" t="s">
        <v>583</v>
      </c>
      <c r="D378" s="305">
        <v>2395</v>
      </c>
      <c r="E378" s="297"/>
    </row>
    <row r="379" spans="1:5" s="337" customFormat="1" ht="13.5" customHeight="1">
      <c r="A379" s="308">
        <v>4359</v>
      </c>
      <c r="B379" s="316">
        <v>514000</v>
      </c>
      <c r="C379" s="317" t="s">
        <v>1630</v>
      </c>
      <c r="D379" s="302">
        <f>D380</f>
        <v>0</v>
      </c>
      <c r="E379" s="302">
        <f>E380</f>
        <v>0</v>
      </c>
    </row>
    <row r="380" spans="1:5" ht="13.5" customHeight="1">
      <c r="A380" s="321">
        <v>4360</v>
      </c>
      <c r="B380" s="318">
        <v>514100</v>
      </c>
      <c r="C380" s="313" t="s">
        <v>577</v>
      </c>
      <c r="D380" s="305"/>
      <c r="E380" s="297"/>
    </row>
    <row r="381" spans="1:5" s="337" customFormat="1" ht="13.5" customHeight="1">
      <c r="A381" s="308">
        <v>4361</v>
      </c>
      <c r="B381" s="316">
        <v>515000</v>
      </c>
      <c r="C381" s="317" t="s">
        <v>1631</v>
      </c>
      <c r="D381" s="302">
        <f>D382</f>
        <v>0</v>
      </c>
      <c r="E381" s="302">
        <f>E382</f>
        <v>0</v>
      </c>
    </row>
    <row r="382" spans="1:5" ht="13.5" customHeight="1">
      <c r="A382" s="321">
        <v>4362</v>
      </c>
      <c r="B382" s="318">
        <v>515100</v>
      </c>
      <c r="C382" s="313" t="s">
        <v>462</v>
      </c>
      <c r="D382" s="305"/>
      <c r="E382" s="297"/>
    </row>
    <row r="383" spans="1:5" s="358" customFormat="1" ht="13.5" customHeight="1">
      <c r="A383" s="308">
        <v>4363</v>
      </c>
      <c r="B383" s="250">
        <v>520000</v>
      </c>
      <c r="C383" s="309" t="s">
        <v>1632</v>
      </c>
      <c r="D383" s="296">
        <f>D384+D386+D390</f>
        <v>0</v>
      </c>
      <c r="E383" s="296">
        <f>E384+E386+E390</f>
        <v>0</v>
      </c>
    </row>
    <row r="384" spans="1:5" s="358" customFormat="1" ht="13.5" customHeight="1">
      <c r="A384" s="308">
        <v>4364</v>
      </c>
      <c r="B384" s="247">
        <v>521000</v>
      </c>
      <c r="C384" s="268" t="s">
        <v>1633</v>
      </c>
      <c r="D384" s="296">
        <f>D385</f>
        <v>0</v>
      </c>
      <c r="E384" s="296">
        <f>E385</f>
        <v>0</v>
      </c>
    </row>
    <row r="385" spans="1:5" ht="13.5" customHeight="1">
      <c r="A385" s="321">
        <v>4365</v>
      </c>
      <c r="B385" s="257">
        <v>521100</v>
      </c>
      <c r="C385" s="270" t="s">
        <v>334</v>
      </c>
      <c r="D385" s="297"/>
      <c r="E385" s="297"/>
    </row>
    <row r="386" spans="1:5" s="358" customFormat="1" ht="13.5" customHeight="1">
      <c r="A386" s="308">
        <v>4366</v>
      </c>
      <c r="B386" s="247">
        <v>522000</v>
      </c>
      <c r="C386" s="268" t="s">
        <v>1634</v>
      </c>
      <c r="D386" s="296">
        <f>SUM(D387:D389)</f>
        <v>0</v>
      </c>
      <c r="E386" s="296">
        <f>SUM(E387:E389)</f>
        <v>0</v>
      </c>
    </row>
    <row r="387" spans="1:5" ht="13.5" customHeight="1">
      <c r="A387" s="321">
        <v>4367</v>
      </c>
      <c r="B387" s="257">
        <v>522100</v>
      </c>
      <c r="C387" s="270" t="s">
        <v>536</v>
      </c>
      <c r="D387" s="297"/>
      <c r="E387" s="297"/>
    </row>
    <row r="388" spans="1:5" ht="13.5" customHeight="1">
      <c r="A388" s="321">
        <v>4368</v>
      </c>
      <c r="B388" s="257">
        <v>522200</v>
      </c>
      <c r="C388" s="270" t="s">
        <v>328</v>
      </c>
      <c r="D388" s="297"/>
      <c r="E388" s="297"/>
    </row>
    <row r="389" spans="1:5" ht="13.5" customHeight="1">
      <c r="A389" s="321">
        <v>4369</v>
      </c>
      <c r="B389" s="257">
        <v>522300</v>
      </c>
      <c r="C389" s="270" t="s">
        <v>329</v>
      </c>
      <c r="D389" s="297"/>
      <c r="E389" s="297"/>
    </row>
    <row r="390" spans="1:5" s="358" customFormat="1" ht="13.5" customHeight="1">
      <c r="A390" s="308">
        <v>4370</v>
      </c>
      <c r="B390" s="247">
        <v>523000</v>
      </c>
      <c r="C390" s="268" t="s">
        <v>1635</v>
      </c>
      <c r="D390" s="296">
        <f>D391</f>
        <v>0</v>
      </c>
      <c r="E390" s="296">
        <f>E391</f>
        <v>0</v>
      </c>
    </row>
    <row r="391" spans="1:5" ht="13.5" customHeight="1">
      <c r="A391" s="321">
        <v>4371</v>
      </c>
      <c r="B391" s="257">
        <v>523100</v>
      </c>
      <c r="C391" s="270" t="s">
        <v>330</v>
      </c>
      <c r="D391" s="297"/>
      <c r="E391" s="297"/>
    </row>
    <row r="392" spans="1:5" s="358" customFormat="1" ht="13.5" customHeight="1">
      <c r="A392" s="308">
        <v>4372</v>
      </c>
      <c r="B392" s="247">
        <v>530000</v>
      </c>
      <c r="C392" s="268" t="s">
        <v>1636</v>
      </c>
      <c r="D392" s="296">
        <f>D393</f>
        <v>0</v>
      </c>
      <c r="E392" s="296">
        <f>E393</f>
        <v>0</v>
      </c>
    </row>
    <row r="393" spans="1:5" s="358" customFormat="1" ht="13.5" customHeight="1">
      <c r="A393" s="308">
        <v>4373</v>
      </c>
      <c r="B393" s="247">
        <v>531000</v>
      </c>
      <c r="C393" s="268" t="s">
        <v>1637</v>
      </c>
      <c r="D393" s="296">
        <f>D394</f>
        <v>0</v>
      </c>
      <c r="E393" s="296">
        <f>E394</f>
        <v>0</v>
      </c>
    </row>
    <row r="394" spans="1:5" ht="13.5" customHeight="1">
      <c r="A394" s="321">
        <v>4374</v>
      </c>
      <c r="B394" s="257">
        <v>531100</v>
      </c>
      <c r="C394" s="270" t="s">
        <v>437</v>
      </c>
      <c r="D394" s="297"/>
      <c r="E394" s="297"/>
    </row>
    <row r="395" spans="1:5" s="358" customFormat="1" ht="13.5" customHeight="1">
      <c r="A395" s="308">
        <v>4375</v>
      </c>
      <c r="B395" s="247">
        <v>540000</v>
      </c>
      <c r="C395" s="268" t="s">
        <v>1638</v>
      </c>
      <c r="D395" s="296">
        <f>D396+D398+D400</f>
        <v>0</v>
      </c>
      <c r="E395" s="296">
        <f>E396+E398+E400</f>
        <v>0</v>
      </c>
    </row>
    <row r="396" spans="1:5" s="358" customFormat="1" ht="13.5" customHeight="1">
      <c r="A396" s="308">
        <v>4376</v>
      </c>
      <c r="B396" s="247">
        <v>541000</v>
      </c>
      <c r="C396" s="268" t="s">
        <v>1639</v>
      </c>
      <c r="D396" s="296">
        <f>D397</f>
        <v>0</v>
      </c>
      <c r="E396" s="296">
        <f>E397</f>
        <v>0</v>
      </c>
    </row>
    <row r="397" spans="1:5" ht="13.5" customHeight="1">
      <c r="A397" s="321">
        <v>4377</v>
      </c>
      <c r="B397" s="257">
        <v>541100</v>
      </c>
      <c r="C397" s="270" t="s">
        <v>368</v>
      </c>
      <c r="D397" s="297"/>
      <c r="E397" s="297"/>
    </row>
    <row r="398" spans="1:5" s="358" customFormat="1" ht="13.5" customHeight="1">
      <c r="A398" s="308">
        <v>4378</v>
      </c>
      <c r="B398" s="247">
        <v>542000</v>
      </c>
      <c r="C398" s="268" t="s">
        <v>1640</v>
      </c>
      <c r="D398" s="296">
        <f>D399</f>
        <v>0</v>
      </c>
      <c r="E398" s="296">
        <f>E399</f>
        <v>0</v>
      </c>
    </row>
    <row r="399" spans="1:5" ht="13.5" customHeight="1">
      <c r="A399" s="321">
        <v>4379</v>
      </c>
      <c r="B399" s="257">
        <v>542100</v>
      </c>
      <c r="C399" s="270" t="s">
        <v>331</v>
      </c>
      <c r="D399" s="297"/>
      <c r="E399" s="297"/>
    </row>
    <row r="400" spans="1:5" s="358" customFormat="1" ht="13.5" customHeight="1">
      <c r="A400" s="308">
        <v>4380</v>
      </c>
      <c r="B400" s="247">
        <v>543000</v>
      </c>
      <c r="C400" s="268" t="s">
        <v>1641</v>
      </c>
      <c r="D400" s="296">
        <f>D401+D402</f>
        <v>0</v>
      </c>
      <c r="E400" s="296">
        <f>E401+E402</f>
        <v>0</v>
      </c>
    </row>
    <row r="401" spans="1:5" ht="13.5" customHeight="1">
      <c r="A401" s="321">
        <v>4381</v>
      </c>
      <c r="B401" s="257">
        <v>543100</v>
      </c>
      <c r="C401" s="270" t="s">
        <v>332</v>
      </c>
      <c r="D401" s="297"/>
      <c r="E401" s="297"/>
    </row>
    <row r="402" spans="1:5" ht="13.5" customHeight="1">
      <c r="A402" s="321">
        <v>4382</v>
      </c>
      <c r="B402" s="319">
        <v>543200</v>
      </c>
      <c r="C402" s="320" t="s">
        <v>333</v>
      </c>
      <c r="D402" s="297"/>
      <c r="E402" s="297"/>
    </row>
    <row r="403" spans="1:5" s="337" customFormat="1" ht="36">
      <c r="A403" s="308">
        <v>4383</v>
      </c>
      <c r="B403" s="316">
        <v>55000</v>
      </c>
      <c r="C403" s="317" t="s">
        <v>1642</v>
      </c>
      <c r="D403" s="302">
        <f>D404</f>
        <v>0</v>
      </c>
      <c r="E403" s="302">
        <f>E404</f>
        <v>0</v>
      </c>
    </row>
    <row r="404" spans="1:5" s="337" customFormat="1" ht="36">
      <c r="A404" s="308">
        <v>4384</v>
      </c>
      <c r="B404" s="316">
        <v>551000</v>
      </c>
      <c r="C404" s="317" t="s">
        <v>1643</v>
      </c>
      <c r="D404" s="302">
        <f>D405</f>
        <v>0</v>
      </c>
      <c r="E404" s="302">
        <f>E405</f>
        <v>0</v>
      </c>
    </row>
    <row r="405" spans="1:5" ht="24">
      <c r="A405" s="321">
        <v>4385</v>
      </c>
      <c r="B405" s="318">
        <v>551100</v>
      </c>
      <c r="C405" s="313" t="s">
        <v>643</v>
      </c>
      <c r="D405" s="305"/>
      <c r="E405" s="297"/>
    </row>
    <row r="406" spans="1:5" s="358" customFormat="1" ht="24">
      <c r="A406" s="308">
        <v>4386</v>
      </c>
      <c r="B406" s="250">
        <v>600000</v>
      </c>
      <c r="C406" s="309" t="s">
        <v>1644</v>
      </c>
      <c r="D406" s="296">
        <f>D407+D432</f>
        <v>0</v>
      </c>
      <c r="E406" s="296">
        <f>E407+E432</f>
        <v>0</v>
      </c>
    </row>
    <row r="407" spans="1:5" s="358" customFormat="1" ht="12.75">
      <c r="A407" s="308">
        <v>4387</v>
      </c>
      <c r="B407" s="247">
        <v>610000</v>
      </c>
      <c r="C407" s="268" t="s">
        <v>1645</v>
      </c>
      <c r="D407" s="296">
        <f>D408+D418+D426+D428+D430</f>
        <v>0</v>
      </c>
      <c r="E407" s="296">
        <f>E408+E418+E426+E428+E430</f>
        <v>0</v>
      </c>
    </row>
    <row r="408" spans="1:5" s="358" customFormat="1" ht="24">
      <c r="A408" s="308">
        <v>4388</v>
      </c>
      <c r="B408" s="247">
        <v>611000</v>
      </c>
      <c r="C408" s="268" t="s">
        <v>1646</v>
      </c>
      <c r="D408" s="296">
        <f>SUM(D409:D417)</f>
        <v>0</v>
      </c>
      <c r="E408" s="296">
        <f>SUM(E409:E417)</f>
        <v>0</v>
      </c>
    </row>
    <row r="409" spans="1:5" ht="14.25" customHeight="1">
      <c r="A409" s="321">
        <v>4389</v>
      </c>
      <c r="B409" s="257">
        <v>611100</v>
      </c>
      <c r="C409" s="270" t="s">
        <v>344</v>
      </c>
      <c r="D409" s="297"/>
      <c r="E409" s="297"/>
    </row>
    <row r="410" spans="1:5" ht="14.25" customHeight="1">
      <c r="A410" s="321">
        <v>4390</v>
      </c>
      <c r="B410" s="257">
        <v>611200</v>
      </c>
      <c r="C410" s="270" t="s">
        <v>345</v>
      </c>
      <c r="D410" s="297"/>
      <c r="E410" s="297"/>
    </row>
    <row r="411" spans="1:5" ht="14.25" customHeight="1">
      <c r="A411" s="321">
        <v>4391</v>
      </c>
      <c r="B411" s="257">
        <v>611300</v>
      </c>
      <c r="C411" s="270" t="s">
        <v>490</v>
      </c>
      <c r="D411" s="297"/>
      <c r="E411" s="297"/>
    </row>
    <row r="412" spans="1:5" ht="14.25" customHeight="1">
      <c r="A412" s="321">
        <v>4392</v>
      </c>
      <c r="B412" s="257">
        <v>611400</v>
      </c>
      <c r="C412" s="270" t="s">
        <v>491</v>
      </c>
      <c r="D412" s="297"/>
      <c r="E412" s="297"/>
    </row>
    <row r="413" spans="1:5" ht="14.25" customHeight="1">
      <c r="A413" s="321">
        <v>4393</v>
      </c>
      <c r="B413" s="257">
        <v>611500</v>
      </c>
      <c r="C413" s="270" t="s">
        <v>492</v>
      </c>
      <c r="D413" s="297"/>
      <c r="E413" s="297"/>
    </row>
    <row r="414" spans="1:5" ht="14.25" customHeight="1">
      <c r="A414" s="321">
        <v>4394</v>
      </c>
      <c r="B414" s="257">
        <v>611600</v>
      </c>
      <c r="C414" s="270" t="s">
        <v>493</v>
      </c>
      <c r="D414" s="297"/>
      <c r="E414" s="297"/>
    </row>
    <row r="415" spans="1:5" ht="14.25" customHeight="1">
      <c r="A415" s="321">
        <v>4395</v>
      </c>
      <c r="B415" s="257">
        <v>611700</v>
      </c>
      <c r="C415" s="270" t="s">
        <v>1499</v>
      </c>
      <c r="D415" s="297"/>
      <c r="E415" s="297"/>
    </row>
    <row r="416" spans="1:5" ht="14.25" customHeight="1">
      <c r="A416" s="321">
        <v>4396</v>
      </c>
      <c r="B416" s="257">
        <v>611800</v>
      </c>
      <c r="C416" s="270" t="s">
        <v>494</v>
      </c>
      <c r="D416" s="297"/>
      <c r="E416" s="297"/>
    </row>
    <row r="417" spans="1:5" ht="14.25" customHeight="1">
      <c r="A417" s="321">
        <v>4397</v>
      </c>
      <c r="B417" s="257">
        <v>611900</v>
      </c>
      <c r="C417" s="270" t="s">
        <v>193</v>
      </c>
      <c r="D417" s="297"/>
      <c r="E417" s="297"/>
    </row>
    <row r="418" spans="1:5" s="358" customFormat="1" ht="24">
      <c r="A418" s="308">
        <v>4398</v>
      </c>
      <c r="B418" s="247">
        <v>612000</v>
      </c>
      <c r="C418" s="268" t="s">
        <v>1647</v>
      </c>
      <c r="D418" s="296">
        <f>SUM(D419:D425)</f>
        <v>0</v>
      </c>
      <c r="E418" s="296">
        <f>SUM(E419:E425)</f>
        <v>0</v>
      </c>
    </row>
    <row r="419" spans="1:5" ht="24">
      <c r="A419" s="321">
        <v>4399</v>
      </c>
      <c r="B419" s="257">
        <v>612100</v>
      </c>
      <c r="C419" s="270" t="s">
        <v>755</v>
      </c>
      <c r="D419" s="297"/>
      <c r="E419" s="297"/>
    </row>
    <row r="420" spans="1:5" ht="14.25" customHeight="1">
      <c r="A420" s="321">
        <v>4400</v>
      </c>
      <c r="B420" s="257">
        <v>612200</v>
      </c>
      <c r="C420" s="270" t="s">
        <v>495</v>
      </c>
      <c r="D420" s="297"/>
      <c r="E420" s="297"/>
    </row>
    <row r="421" spans="1:5" ht="14.25" customHeight="1">
      <c r="A421" s="321">
        <v>4401</v>
      </c>
      <c r="B421" s="257">
        <v>612300</v>
      </c>
      <c r="C421" s="270" t="s">
        <v>105</v>
      </c>
      <c r="D421" s="297"/>
      <c r="E421" s="297"/>
    </row>
    <row r="422" spans="1:5" ht="14.25" customHeight="1">
      <c r="A422" s="321">
        <v>4402</v>
      </c>
      <c r="B422" s="257">
        <v>612400</v>
      </c>
      <c r="C422" s="270" t="s">
        <v>1501</v>
      </c>
      <c r="D422" s="297"/>
      <c r="E422" s="297"/>
    </row>
    <row r="423" spans="1:5" ht="14.25" customHeight="1">
      <c r="A423" s="321">
        <v>4403</v>
      </c>
      <c r="B423" s="257">
        <v>612500</v>
      </c>
      <c r="C423" s="270" t="s">
        <v>1502</v>
      </c>
      <c r="D423" s="297"/>
      <c r="E423" s="297"/>
    </row>
    <row r="424" spans="1:5" ht="14.25" customHeight="1">
      <c r="A424" s="321">
        <v>4404</v>
      </c>
      <c r="B424" s="257">
        <v>612600</v>
      </c>
      <c r="C424" s="270" t="s">
        <v>106</v>
      </c>
      <c r="D424" s="297"/>
      <c r="E424" s="297"/>
    </row>
    <row r="425" spans="1:5" ht="14.25" customHeight="1">
      <c r="A425" s="321">
        <v>4405</v>
      </c>
      <c r="B425" s="257">
        <v>612900</v>
      </c>
      <c r="C425" s="270" t="s">
        <v>665</v>
      </c>
      <c r="D425" s="297"/>
      <c r="E425" s="297"/>
    </row>
    <row r="426" spans="1:5" s="358" customFormat="1" ht="14.25" customHeight="1">
      <c r="A426" s="308">
        <v>4406</v>
      </c>
      <c r="B426" s="247">
        <v>613000</v>
      </c>
      <c r="C426" s="268" t="s">
        <v>1648</v>
      </c>
      <c r="D426" s="296">
        <f>D427</f>
        <v>0</v>
      </c>
      <c r="E426" s="296">
        <f>E427</f>
        <v>0</v>
      </c>
    </row>
    <row r="427" spans="1:5" s="359" customFormat="1" ht="14.25" customHeight="1">
      <c r="A427" s="321">
        <v>4407</v>
      </c>
      <c r="B427" s="319">
        <v>613100</v>
      </c>
      <c r="C427" s="320" t="s">
        <v>107</v>
      </c>
      <c r="D427" s="297"/>
      <c r="E427" s="297"/>
    </row>
    <row r="428" spans="1:5" s="358" customFormat="1" ht="16.5" customHeight="1">
      <c r="A428" s="308">
        <v>4408</v>
      </c>
      <c r="B428" s="316">
        <v>614000</v>
      </c>
      <c r="C428" s="317" t="s">
        <v>1649</v>
      </c>
      <c r="D428" s="296">
        <f>D429</f>
        <v>0</v>
      </c>
      <c r="E428" s="296">
        <f>E429</f>
        <v>0</v>
      </c>
    </row>
    <row r="429" spans="1:5" ht="15" customHeight="1">
      <c r="A429" s="321">
        <v>4409</v>
      </c>
      <c r="B429" s="318">
        <v>614100</v>
      </c>
      <c r="C429" s="313" t="s">
        <v>149</v>
      </c>
      <c r="D429" s="305"/>
      <c r="E429" s="297"/>
    </row>
    <row r="430" spans="1:5" ht="24">
      <c r="A430" s="308">
        <v>4410</v>
      </c>
      <c r="B430" s="316">
        <v>615000</v>
      </c>
      <c r="C430" s="317" t="s">
        <v>1650</v>
      </c>
      <c r="D430" s="361">
        <f>D431</f>
        <v>0</v>
      </c>
      <c r="E430" s="361">
        <f>E431</f>
        <v>0</v>
      </c>
    </row>
    <row r="431" spans="1:5" ht="15" customHeight="1">
      <c r="A431" s="321">
        <v>4411</v>
      </c>
      <c r="B431" s="318">
        <v>615100</v>
      </c>
      <c r="C431" s="313" t="s">
        <v>756</v>
      </c>
      <c r="D431" s="348"/>
      <c r="E431" s="349"/>
    </row>
    <row r="432" spans="1:5" s="358" customFormat="1" ht="15.75" customHeight="1">
      <c r="A432" s="308">
        <v>4412</v>
      </c>
      <c r="B432" s="250">
        <v>620000</v>
      </c>
      <c r="C432" s="309" t="s">
        <v>1651</v>
      </c>
      <c r="D432" s="296">
        <f>D433+D443+D452</f>
        <v>0</v>
      </c>
      <c r="E432" s="296">
        <f>E433+E443+E452</f>
        <v>0</v>
      </c>
    </row>
    <row r="433" spans="1:5" s="358" customFormat="1" ht="24">
      <c r="A433" s="308">
        <v>4413</v>
      </c>
      <c r="B433" s="247">
        <v>621000</v>
      </c>
      <c r="C433" s="268" t="s">
        <v>1652</v>
      </c>
      <c r="D433" s="296">
        <f>SUM(D434:D442)</f>
        <v>0</v>
      </c>
      <c r="E433" s="296">
        <f>SUM(E434:E442)</f>
        <v>0</v>
      </c>
    </row>
    <row r="434" spans="1:5" ht="14.25" customHeight="1">
      <c r="A434" s="321">
        <v>4414</v>
      </c>
      <c r="B434" s="257">
        <v>621100</v>
      </c>
      <c r="C434" s="270" t="s">
        <v>108</v>
      </c>
      <c r="D434" s="297"/>
      <c r="E434" s="297"/>
    </row>
    <row r="435" spans="1:5" ht="14.25" customHeight="1">
      <c r="A435" s="321">
        <v>4415</v>
      </c>
      <c r="B435" s="257">
        <v>621200</v>
      </c>
      <c r="C435" s="270" t="s">
        <v>335</v>
      </c>
      <c r="D435" s="297"/>
      <c r="E435" s="297"/>
    </row>
    <row r="436" spans="1:5" ht="14.25" customHeight="1">
      <c r="A436" s="321">
        <v>4416</v>
      </c>
      <c r="B436" s="257">
        <v>621300</v>
      </c>
      <c r="C436" s="270" t="s">
        <v>487</v>
      </c>
      <c r="D436" s="297"/>
      <c r="E436" s="297"/>
    </row>
    <row r="437" spans="1:5" ht="14.25" customHeight="1">
      <c r="A437" s="321">
        <v>4417</v>
      </c>
      <c r="B437" s="257">
        <v>621400</v>
      </c>
      <c r="C437" s="270" t="s">
        <v>150</v>
      </c>
      <c r="D437" s="297"/>
      <c r="E437" s="297"/>
    </row>
    <row r="438" spans="1:5" ht="14.25" customHeight="1">
      <c r="A438" s="321">
        <v>4418</v>
      </c>
      <c r="B438" s="257">
        <v>621500</v>
      </c>
      <c r="C438" s="270" t="s">
        <v>109</v>
      </c>
      <c r="D438" s="297"/>
      <c r="E438" s="297"/>
    </row>
    <row r="439" spans="1:5" ht="14.25" customHeight="1">
      <c r="A439" s="321">
        <v>4419</v>
      </c>
      <c r="B439" s="257">
        <v>621600</v>
      </c>
      <c r="C439" s="270" t="s">
        <v>488</v>
      </c>
      <c r="D439" s="297"/>
      <c r="E439" s="297"/>
    </row>
    <row r="440" spans="1:5" ht="14.25" customHeight="1">
      <c r="A440" s="321">
        <v>4420</v>
      </c>
      <c r="B440" s="257">
        <v>621700</v>
      </c>
      <c r="C440" s="270" t="s">
        <v>348</v>
      </c>
      <c r="D440" s="297"/>
      <c r="E440" s="297"/>
    </row>
    <row r="441" spans="1:5" ht="14.25" customHeight="1">
      <c r="A441" s="321">
        <v>4421</v>
      </c>
      <c r="B441" s="257">
        <v>621800</v>
      </c>
      <c r="C441" s="270" t="s">
        <v>489</v>
      </c>
      <c r="D441" s="297"/>
      <c r="E441" s="297"/>
    </row>
    <row r="442" spans="1:5" ht="14.25" customHeight="1">
      <c r="A442" s="321">
        <v>4422</v>
      </c>
      <c r="B442" s="257">
        <v>621900</v>
      </c>
      <c r="C442" s="270" t="s">
        <v>349</v>
      </c>
      <c r="D442" s="297"/>
      <c r="E442" s="297"/>
    </row>
    <row r="443" spans="1:5" s="358" customFormat="1" ht="24">
      <c r="A443" s="308">
        <v>4423</v>
      </c>
      <c r="B443" s="247">
        <v>622000</v>
      </c>
      <c r="C443" s="268" t="s">
        <v>1653</v>
      </c>
      <c r="D443" s="296">
        <f>SUM(D444:D451)</f>
        <v>0</v>
      </c>
      <c r="E443" s="296">
        <f>SUM(E444:E451)</f>
        <v>0</v>
      </c>
    </row>
    <row r="444" spans="1:5" ht="14.25" customHeight="1">
      <c r="A444" s="321">
        <v>4424</v>
      </c>
      <c r="B444" s="257">
        <v>622100</v>
      </c>
      <c r="C444" s="270" t="s">
        <v>350</v>
      </c>
      <c r="D444" s="297"/>
      <c r="E444" s="297"/>
    </row>
    <row r="445" spans="1:5" ht="14.25" customHeight="1">
      <c r="A445" s="321">
        <v>4425</v>
      </c>
      <c r="B445" s="257">
        <v>622200</v>
      </c>
      <c r="C445" s="270" t="s">
        <v>644</v>
      </c>
      <c r="D445" s="297"/>
      <c r="E445" s="297"/>
    </row>
    <row r="446" spans="1:5" ht="14.25" customHeight="1">
      <c r="A446" s="321">
        <v>4426</v>
      </c>
      <c r="B446" s="257">
        <v>622300</v>
      </c>
      <c r="C446" s="270" t="s">
        <v>645</v>
      </c>
      <c r="D446" s="297"/>
      <c r="E446" s="297"/>
    </row>
    <row r="447" spans="1:5" ht="14.25" customHeight="1">
      <c r="A447" s="321">
        <v>4427</v>
      </c>
      <c r="B447" s="257">
        <v>622400</v>
      </c>
      <c r="C447" s="270" t="s">
        <v>646</v>
      </c>
      <c r="D447" s="297"/>
      <c r="E447" s="297"/>
    </row>
    <row r="448" spans="1:5" ht="14.25" customHeight="1">
      <c r="A448" s="321">
        <v>4428</v>
      </c>
      <c r="B448" s="257">
        <v>622500</v>
      </c>
      <c r="C448" s="270" t="s">
        <v>647</v>
      </c>
      <c r="D448" s="297"/>
      <c r="E448" s="297"/>
    </row>
    <row r="449" spans="1:5" ht="14.25" customHeight="1">
      <c r="A449" s="321">
        <v>4429</v>
      </c>
      <c r="B449" s="311">
        <v>622600</v>
      </c>
      <c r="C449" s="270" t="s">
        <v>352</v>
      </c>
      <c r="D449" s="297"/>
      <c r="E449" s="297"/>
    </row>
    <row r="450" spans="1:5" ht="14.25" customHeight="1">
      <c r="A450" s="321">
        <v>4430</v>
      </c>
      <c r="B450" s="362">
        <v>622700</v>
      </c>
      <c r="C450" s="320" t="s">
        <v>351</v>
      </c>
      <c r="D450" s="297"/>
      <c r="E450" s="297"/>
    </row>
    <row r="451" spans="1:5" ht="14.25" customHeight="1">
      <c r="A451" s="321">
        <v>4431</v>
      </c>
      <c r="B451" s="318">
        <v>622800</v>
      </c>
      <c r="C451" s="313" t="s">
        <v>151</v>
      </c>
      <c r="D451" s="305"/>
      <c r="E451" s="297"/>
    </row>
    <row r="452" spans="1:5" s="337" customFormat="1" ht="36">
      <c r="A452" s="308">
        <v>4432</v>
      </c>
      <c r="B452" s="316">
        <v>623000</v>
      </c>
      <c r="C452" s="317" t="s">
        <v>1654</v>
      </c>
      <c r="D452" s="302">
        <f>D453</f>
        <v>0</v>
      </c>
      <c r="E452" s="302">
        <f>E453</f>
        <v>0</v>
      </c>
    </row>
    <row r="453" spans="1:5" ht="24">
      <c r="A453" s="321">
        <v>4433</v>
      </c>
      <c r="B453" s="318">
        <v>623100</v>
      </c>
      <c r="C453" s="313" t="s">
        <v>1510</v>
      </c>
      <c r="D453" s="305"/>
      <c r="E453" s="297"/>
    </row>
    <row r="454" spans="1:5" s="337" customFormat="1" ht="15" customHeight="1">
      <c r="A454" s="308">
        <v>4434</v>
      </c>
      <c r="B454" s="356"/>
      <c r="C454" s="309" t="s">
        <v>1655</v>
      </c>
      <c r="D454" s="296">
        <f>IF(D21-D191&gt;0,D21-D191,0)</f>
        <v>0</v>
      </c>
      <c r="E454" s="296">
        <f>IF(E21-E191&gt;0,E21-E191,0)</f>
        <v>752</v>
      </c>
    </row>
    <row r="455" spans="1:5" s="337" customFormat="1" ht="15" customHeight="1">
      <c r="A455" s="308">
        <v>4435</v>
      </c>
      <c r="B455" s="363"/>
      <c r="C455" s="268" t="s">
        <v>1656</v>
      </c>
      <c r="D455" s="296">
        <f>IF(D191-D21&gt;0,D191-D21,0)</f>
        <v>2410</v>
      </c>
      <c r="E455" s="296">
        <f>IF(E191-E21&gt;0,E191-E21,0)</f>
        <v>0</v>
      </c>
    </row>
    <row r="456" spans="1:5" ht="15" customHeight="1">
      <c r="A456" s="308">
        <v>4436</v>
      </c>
      <c r="B456" s="247"/>
      <c r="C456" s="268" t="s">
        <v>1657</v>
      </c>
      <c r="D456" s="364">
        <v>4085</v>
      </c>
      <c r="E456" s="364">
        <v>1249</v>
      </c>
    </row>
    <row r="457" spans="1:5" s="358" customFormat="1" ht="24">
      <c r="A457" s="308">
        <v>4437</v>
      </c>
      <c r="B457" s="247"/>
      <c r="C457" s="268" t="s">
        <v>1658</v>
      </c>
      <c r="D457" s="296">
        <f>D21+D458</f>
        <v>96438</v>
      </c>
      <c r="E457" s="296">
        <f>E21+E458</f>
        <v>112143</v>
      </c>
    </row>
    <row r="458" spans="1:5" ht="24">
      <c r="A458" s="321">
        <v>4438</v>
      </c>
      <c r="B458" s="247"/>
      <c r="C458" s="365" t="s">
        <v>1659</v>
      </c>
      <c r="D458" s="297">
        <v>1157</v>
      </c>
      <c r="E458" s="297">
        <v>2911</v>
      </c>
    </row>
    <row r="459" spans="1:5" s="358" customFormat="1" ht="24">
      <c r="A459" s="308">
        <v>4439</v>
      </c>
      <c r="B459" s="247"/>
      <c r="C459" s="268" t="s">
        <v>1660</v>
      </c>
      <c r="D459" s="296">
        <f>D191-D460+D461</f>
        <v>99274</v>
      </c>
      <c r="E459" s="296">
        <f>E191-E460+E461</f>
        <v>111336</v>
      </c>
    </row>
    <row r="460" spans="1:5" ht="24">
      <c r="A460" s="321">
        <v>4440</v>
      </c>
      <c r="B460" s="247"/>
      <c r="C460" s="366" t="s">
        <v>1661</v>
      </c>
      <c r="D460" s="297">
        <v>14</v>
      </c>
      <c r="E460" s="297">
        <v>53</v>
      </c>
    </row>
    <row r="461" spans="1:5" ht="24">
      <c r="A461" s="321">
        <v>4441</v>
      </c>
      <c r="B461" s="306"/>
      <c r="C461" s="313" t="s">
        <v>1662</v>
      </c>
      <c r="D461" s="305">
        <v>1597</v>
      </c>
      <c r="E461" s="297">
        <v>2909</v>
      </c>
    </row>
    <row r="462" spans="1:5" s="358" customFormat="1" ht="24">
      <c r="A462" s="308">
        <v>4442</v>
      </c>
      <c r="B462" s="247"/>
      <c r="C462" s="309" t="s">
        <v>1663</v>
      </c>
      <c r="D462" s="296">
        <f>D456+D457-D459</f>
        <v>1249</v>
      </c>
      <c r="E462" s="296">
        <f>E456+E457-E459</f>
        <v>2056</v>
      </c>
    </row>
    <row r="463" ht="16.5" customHeight="1"/>
    <row r="464" spans="1:5" ht="12.75">
      <c r="A464" s="351" t="s">
        <v>1664</v>
      </c>
      <c r="C464" s="283" t="s">
        <v>1665</v>
      </c>
      <c r="D464" s="540" t="s">
        <v>1666</v>
      </c>
      <c r="E464" s="540"/>
    </row>
    <row r="465" spans="1:3" ht="12.75">
      <c r="A465" s="368"/>
      <c r="B465" s="352"/>
      <c r="C465" s="285" t="s">
        <v>1667</v>
      </c>
    </row>
    <row r="466" ht="12.75">
      <c r="A466" s="368"/>
    </row>
    <row r="467" ht="12.75">
      <c r="A467" s="368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478">
      <selection activeCell="K310" sqref="K310"/>
    </sheetView>
  </sheetViews>
  <sheetFormatPr defaultColWidth="9.140625" defaultRowHeight="12.75"/>
  <cols>
    <col min="1" max="1" width="7.57421875" style="12" customWidth="1"/>
    <col min="2" max="2" width="7.8515625" style="117" customWidth="1"/>
    <col min="3" max="3" width="48.8515625" style="11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14" t="s">
        <v>414</v>
      </c>
    </row>
    <row r="5" ht="12.75"/>
    <row r="6" ht="12.75"/>
    <row r="7" spans="1:5" ht="64.5" customHeight="1">
      <c r="A7" s="3" t="s">
        <v>656</v>
      </c>
      <c r="B7" s="5"/>
      <c r="C7" s="126"/>
      <c r="D7" s="4"/>
      <c r="E7" s="4"/>
    </row>
    <row r="8" spans="1:5" ht="27.75" customHeight="1">
      <c r="A8" s="458" t="str">
        <f>NazivKorisnika</f>
        <v>Специјална болница за интерне болести Врњачка Бања</v>
      </c>
      <c r="B8" s="5"/>
      <c r="C8" s="126"/>
      <c r="D8" s="4"/>
      <c r="E8" s="4"/>
    </row>
    <row r="9" spans="1:5" ht="26.25" customHeight="1">
      <c r="A9" s="2" t="str">
        <f>"Седиште:   "&amp;biop</f>
        <v>Седиште:   Врњачка Бања, 8.марта 12</v>
      </c>
      <c r="B9" s="5"/>
      <c r="C9" s="127"/>
      <c r="D9" s="3" t="str">
        <f>"Матични број:   "&amp;MaticniBroj</f>
        <v>Матични број:   17689134</v>
      </c>
      <c r="E9" s="6"/>
    </row>
    <row r="10" spans="1:5" ht="31.5" customHeight="1">
      <c r="A10" s="2" t="str">
        <f>"ПИБ:   "&amp;bip</f>
        <v>ПИБ:   105370087</v>
      </c>
      <c r="B10" s="5"/>
      <c r="C10" s="127"/>
      <c r="D10" s="1" t="str">
        <f>"Број подрачуна:  "&amp;BrojPodracuna</f>
        <v>Број подрачуна:  840-782661-30</v>
      </c>
      <c r="E10" s="6"/>
    </row>
    <row r="11" spans="1:5" ht="36.75" customHeight="1">
      <c r="A11" s="2" t="s">
        <v>657</v>
      </c>
      <c r="B11" s="5"/>
      <c r="C11" s="126"/>
      <c r="D11" s="4"/>
      <c r="E11" s="4"/>
    </row>
    <row r="12" spans="1:5" ht="15.75" customHeight="1">
      <c r="A12" s="1" t="s">
        <v>239</v>
      </c>
      <c r="B12" s="118"/>
      <c r="C12" s="128"/>
      <c r="D12" s="4"/>
      <c r="E12" s="4"/>
    </row>
    <row r="13" spans="1:5" ht="30" customHeight="1">
      <c r="A13" s="9" t="s">
        <v>240</v>
      </c>
      <c r="B13" s="118"/>
      <c r="C13" s="128"/>
      <c r="D13" s="4"/>
      <c r="E13" s="4"/>
    </row>
    <row r="14" spans="1:5" ht="41.25" customHeight="1">
      <c r="A14" s="7" t="s">
        <v>460</v>
      </c>
      <c r="B14" s="119"/>
      <c r="C14" s="119"/>
      <c r="D14" s="7"/>
      <c r="E14" s="7"/>
    </row>
    <row r="15" spans="1:5" ht="19.5" customHeight="1">
      <c r="A15" s="10" t="s">
        <v>1816</v>
      </c>
      <c r="B15" s="120"/>
      <c r="C15" s="120"/>
      <c r="D15" s="8"/>
      <c r="E15" s="8"/>
    </row>
    <row r="16" ht="51.75" customHeight="1">
      <c r="A16" s="11" t="s">
        <v>442</v>
      </c>
    </row>
    <row r="17" ht="21.75" customHeight="1" thickBot="1">
      <c r="K17" s="47" t="s">
        <v>241</v>
      </c>
    </row>
    <row r="18" spans="1:11" ht="12.75">
      <c r="A18" s="557" t="s">
        <v>533</v>
      </c>
      <c r="B18" s="552" t="s">
        <v>534</v>
      </c>
      <c r="C18" s="552" t="s">
        <v>535</v>
      </c>
      <c r="D18" s="552" t="s">
        <v>907</v>
      </c>
      <c r="E18" s="552" t="s">
        <v>457</v>
      </c>
      <c r="F18" s="552"/>
      <c r="G18" s="552"/>
      <c r="H18" s="552"/>
      <c r="I18" s="552"/>
      <c r="J18" s="552"/>
      <c r="K18" s="560"/>
    </row>
    <row r="19" spans="1:11" ht="12.75">
      <c r="A19" s="558"/>
      <c r="B19" s="549"/>
      <c r="C19" s="559"/>
      <c r="D19" s="549"/>
      <c r="E19" s="548" t="s">
        <v>415</v>
      </c>
      <c r="F19" s="549" t="s">
        <v>910</v>
      </c>
      <c r="G19" s="549"/>
      <c r="H19" s="549"/>
      <c r="I19" s="549"/>
      <c r="J19" s="549" t="s">
        <v>909</v>
      </c>
      <c r="K19" s="550" t="s">
        <v>63</v>
      </c>
    </row>
    <row r="20" spans="1:11" ht="25.5">
      <c r="A20" s="558"/>
      <c r="B20" s="549"/>
      <c r="C20" s="559"/>
      <c r="D20" s="549"/>
      <c r="E20" s="548"/>
      <c r="F20" s="13" t="s">
        <v>458</v>
      </c>
      <c r="G20" s="13" t="s">
        <v>459</v>
      </c>
      <c r="H20" s="13" t="s">
        <v>908</v>
      </c>
      <c r="I20" s="13" t="s">
        <v>62</v>
      </c>
      <c r="J20" s="549"/>
      <c r="K20" s="550"/>
    </row>
    <row r="21" spans="1:11" ht="12.75">
      <c r="A21" s="14">
        <v>1</v>
      </c>
      <c r="B21" s="13">
        <v>2</v>
      </c>
      <c r="C21" s="13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6">
        <v>11</v>
      </c>
    </row>
    <row r="22" spans="1:11" ht="25.5">
      <c r="A22" s="17">
        <v>5001</v>
      </c>
      <c r="B22" s="13"/>
      <c r="C22" s="129" t="s">
        <v>758</v>
      </c>
      <c r="D22" s="18">
        <f>D23+D147</f>
        <v>115082</v>
      </c>
      <c r="E22" s="18">
        <f aca="true" t="shared" si="0" ref="E22:E57">SUM(F22:K22)</f>
        <v>109232</v>
      </c>
      <c r="F22" s="18">
        <f aca="true" t="shared" si="1" ref="F22:K22">F23+F147</f>
        <v>5139</v>
      </c>
      <c r="G22" s="18">
        <f t="shared" si="1"/>
        <v>0</v>
      </c>
      <c r="H22" s="18">
        <f t="shared" si="1"/>
        <v>0</v>
      </c>
      <c r="I22" s="18">
        <f t="shared" si="1"/>
        <v>103137</v>
      </c>
      <c r="J22" s="18">
        <f t="shared" si="1"/>
        <v>0</v>
      </c>
      <c r="K22" s="19">
        <f t="shared" si="1"/>
        <v>956</v>
      </c>
    </row>
    <row r="23" spans="1:11" ht="25.5">
      <c r="A23" s="17">
        <v>5002</v>
      </c>
      <c r="B23" s="13">
        <v>700000</v>
      </c>
      <c r="C23" s="129" t="s">
        <v>759</v>
      </c>
      <c r="D23" s="18">
        <f>D24+D76+D90+D102+D131+D136+D140</f>
        <v>115082</v>
      </c>
      <c r="E23" s="18">
        <f t="shared" si="0"/>
        <v>109232</v>
      </c>
      <c r="F23" s="18">
        <f aca="true" t="shared" si="2" ref="F23:K23">F24+F76+F90+F102+F131+F136+F140</f>
        <v>5139</v>
      </c>
      <c r="G23" s="18">
        <f t="shared" si="2"/>
        <v>0</v>
      </c>
      <c r="H23" s="18">
        <f t="shared" si="2"/>
        <v>0</v>
      </c>
      <c r="I23" s="18">
        <f t="shared" si="2"/>
        <v>103137</v>
      </c>
      <c r="J23" s="18">
        <f t="shared" si="2"/>
        <v>0</v>
      </c>
      <c r="K23" s="19">
        <f t="shared" si="2"/>
        <v>956</v>
      </c>
    </row>
    <row r="24" spans="1:11" ht="25.5">
      <c r="A24" s="116">
        <v>5003</v>
      </c>
      <c r="B24" s="13">
        <v>710000</v>
      </c>
      <c r="C24" s="129" t="s">
        <v>584</v>
      </c>
      <c r="D24" s="18">
        <f>D25+D33+D35+D42+D48+D55+D58+D69</f>
        <v>0</v>
      </c>
      <c r="E24" s="18">
        <f t="shared" si="0"/>
        <v>0</v>
      </c>
      <c r="F24" s="18">
        <f aca="true" t="shared" si="3" ref="F24:K24">F25+F33+F35+F42+F48+F55+F58+F69</f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</row>
    <row r="25" spans="1:11" ht="25.5">
      <c r="A25" s="116">
        <v>5004</v>
      </c>
      <c r="B25" s="13">
        <v>711000</v>
      </c>
      <c r="C25" s="129" t="s">
        <v>585</v>
      </c>
      <c r="D25" s="18">
        <f>SUM(D26:D32)</f>
        <v>0</v>
      </c>
      <c r="E25" s="18">
        <f t="shared" si="0"/>
        <v>0</v>
      </c>
      <c r="F25" s="18">
        <f aca="true" t="shared" si="4" ref="F25:K25">SUM(F26:F32)</f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9">
        <f t="shared" si="4"/>
        <v>0</v>
      </c>
    </row>
    <row r="26" spans="1:11" ht="25.5">
      <c r="A26" s="132">
        <v>5005</v>
      </c>
      <c r="B26" s="121">
        <v>711100</v>
      </c>
      <c r="C26" s="130" t="s">
        <v>9</v>
      </c>
      <c r="D26" s="227"/>
      <c r="E26" s="227">
        <f t="shared" si="0"/>
        <v>0</v>
      </c>
      <c r="F26" s="227"/>
      <c r="G26" s="227"/>
      <c r="H26" s="227"/>
      <c r="I26" s="227"/>
      <c r="J26" s="227"/>
      <c r="K26" s="228"/>
    </row>
    <row r="27" spans="1:11" ht="12.75">
      <c r="A27" s="555" t="s">
        <v>533</v>
      </c>
      <c r="B27" s="556" t="s">
        <v>534</v>
      </c>
      <c r="C27" s="548" t="s">
        <v>535</v>
      </c>
      <c r="D27" s="549" t="s">
        <v>907</v>
      </c>
      <c r="E27" s="549" t="s">
        <v>457</v>
      </c>
      <c r="F27" s="549"/>
      <c r="G27" s="549"/>
      <c r="H27" s="549"/>
      <c r="I27" s="549"/>
      <c r="J27" s="549"/>
      <c r="K27" s="550"/>
    </row>
    <row r="28" spans="1:11" ht="12.75">
      <c r="A28" s="555"/>
      <c r="B28" s="556"/>
      <c r="C28" s="548"/>
      <c r="D28" s="549"/>
      <c r="E28" s="548" t="s">
        <v>415</v>
      </c>
      <c r="F28" s="549" t="s">
        <v>910</v>
      </c>
      <c r="G28" s="549"/>
      <c r="H28" s="549"/>
      <c r="I28" s="549"/>
      <c r="J28" s="549" t="s">
        <v>909</v>
      </c>
      <c r="K28" s="550" t="s">
        <v>63</v>
      </c>
    </row>
    <row r="29" spans="1:11" ht="25.5">
      <c r="A29" s="555"/>
      <c r="B29" s="556"/>
      <c r="C29" s="548"/>
      <c r="D29" s="549"/>
      <c r="E29" s="548"/>
      <c r="F29" s="13" t="s">
        <v>458</v>
      </c>
      <c r="G29" s="13" t="s">
        <v>459</v>
      </c>
      <c r="H29" s="13" t="s">
        <v>908</v>
      </c>
      <c r="I29" s="13" t="s">
        <v>62</v>
      </c>
      <c r="J29" s="549"/>
      <c r="K29" s="550"/>
    </row>
    <row r="30" spans="1:11" ht="12.75">
      <c r="A30" s="24" t="s">
        <v>416</v>
      </c>
      <c r="B30" s="23" t="s">
        <v>417</v>
      </c>
      <c r="C30" s="23" t="s">
        <v>418</v>
      </c>
      <c r="D30" s="23" t="s">
        <v>419</v>
      </c>
      <c r="E30" s="23" t="s">
        <v>420</v>
      </c>
      <c r="F30" s="23" t="s">
        <v>421</v>
      </c>
      <c r="G30" s="23" t="s">
        <v>422</v>
      </c>
      <c r="H30" s="23" t="s">
        <v>423</v>
      </c>
      <c r="I30" s="23" t="s">
        <v>424</v>
      </c>
      <c r="J30" s="23" t="s">
        <v>425</v>
      </c>
      <c r="K30" s="25" t="s">
        <v>426</v>
      </c>
    </row>
    <row r="31" spans="1:11" ht="25.5">
      <c r="A31" s="132">
        <v>5006</v>
      </c>
      <c r="B31" s="121">
        <v>711200</v>
      </c>
      <c r="C31" s="130" t="s">
        <v>443</v>
      </c>
      <c r="D31" s="21"/>
      <c r="E31" s="21">
        <f t="shared" si="0"/>
        <v>0</v>
      </c>
      <c r="F31" s="21"/>
      <c r="G31" s="21"/>
      <c r="H31" s="21"/>
      <c r="I31" s="21"/>
      <c r="J31" s="21"/>
      <c r="K31" s="33"/>
    </row>
    <row r="32" spans="1:11" ht="25.5">
      <c r="A32" s="132">
        <v>5007</v>
      </c>
      <c r="B32" s="121">
        <v>711300</v>
      </c>
      <c r="C32" s="130" t="s">
        <v>650</v>
      </c>
      <c r="D32" s="21"/>
      <c r="E32" s="21">
        <f t="shared" si="0"/>
        <v>0</v>
      </c>
      <c r="F32" s="21"/>
      <c r="G32" s="21"/>
      <c r="H32" s="21"/>
      <c r="I32" s="21"/>
      <c r="J32" s="21"/>
      <c r="K32" s="33"/>
    </row>
    <row r="33" spans="1:11" ht="15.75" customHeight="1">
      <c r="A33" s="116">
        <v>5008</v>
      </c>
      <c r="B33" s="13">
        <v>712000</v>
      </c>
      <c r="C33" s="129" t="s">
        <v>586</v>
      </c>
      <c r="D33" s="18">
        <f>D34</f>
        <v>0</v>
      </c>
      <c r="E33" s="18">
        <f t="shared" si="0"/>
        <v>0</v>
      </c>
      <c r="F33" s="18">
        <f aca="true" t="shared" si="5" ref="F33:K33">F34</f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9">
        <f t="shared" si="5"/>
        <v>0</v>
      </c>
    </row>
    <row r="34" spans="1:11" ht="15.75" customHeight="1">
      <c r="A34" s="132">
        <v>5009</v>
      </c>
      <c r="B34" s="121">
        <v>712100</v>
      </c>
      <c r="C34" s="130" t="s">
        <v>39</v>
      </c>
      <c r="D34" s="21"/>
      <c r="E34" s="21">
        <f t="shared" si="0"/>
        <v>0</v>
      </c>
      <c r="F34" s="21"/>
      <c r="G34" s="21"/>
      <c r="H34" s="21"/>
      <c r="I34" s="21"/>
      <c r="J34" s="21"/>
      <c r="K34" s="33"/>
    </row>
    <row r="35" spans="1:11" ht="15.75" customHeight="1">
      <c r="A35" s="116">
        <v>5010</v>
      </c>
      <c r="B35" s="13">
        <v>713000</v>
      </c>
      <c r="C35" s="129" t="s">
        <v>587</v>
      </c>
      <c r="D35" s="18">
        <f>SUM(D36:D41)</f>
        <v>0</v>
      </c>
      <c r="E35" s="18">
        <f t="shared" si="0"/>
        <v>0</v>
      </c>
      <c r="F35" s="18">
        <f aca="true" t="shared" si="6" ref="F35:K35">SUM(F36:F41)</f>
        <v>0</v>
      </c>
      <c r="G35" s="18">
        <f t="shared" si="6"/>
        <v>0</v>
      </c>
      <c r="H35" s="18">
        <f t="shared" si="6"/>
        <v>0</v>
      </c>
      <c r="I35" s="18">
        <f t="shared" si="6"/>
        <v>0</v>
      </c>
      <c r="J35" s="18">
        <f t="shared" si="6"/>
        <v>0</v>
      </c>
      <c r="K35" s="19">
        <f t="shared" si="6"/>
        <v>0</v>
      </c>
    </row>
    <row r="36" spans="1:11" ht="15.75" customHeight="1">
      <c r="A36" s="132">
        <v>5011</v>
      </c>
      <c r="B36" s="121">
        <v>713100</v>
      </c>
      <c r="C36" s="130" t="s">
        <v>659</v>
      </c>
      <c r="D36" s="21"/>
      <c r="E36" s="21">
        <f t="shared" si="0"/>
        <v>0</v>
      </c>
      <c r="F36" s="21"/>
      <c r="G36" s="21"/>
      <c r="H36" s="21"/>
      <c r="I36" s="21"/>
      <c r="J36" s="21"/>
      <c r="K36" s="33"/>
    </row>
    <row r="37" spans="1:11" ht="15.75" customHeight="1">
      <c r="A37" s="132">
        <v>5012</v>
      </c>
      <c r="B37" s="121">
        <v>713200</v>
      </c>
      <c r="C37" s="130" t="s">
        <v>660</v>
      </c>
      <c r="D37" s="21"/>
      <c r="E37" s="21">
        <f t="shared" si="0"/>
        <v>0</v>
      </c>
      <c r="F37" s="21"/>
      <c r="G37" s="21"/>
      <c r="H37" s="21"/>
      <c r="I37" s="21"/>
      <c r="J37" s="21"/>
      <c r="K37" s="33"/>
    </row>
    <row r="38" spans="1:11" ht="15.75" customHeight="1">
      <c r="A38" s="132">
        <v>5013</v>
      </c>
      <c r="B38" s="121">
        <v>713300</v>
      </c>
      <c r="C38" s="130" t="s">
        <v>661</v>
      </c>
      <c r="D38" s="21"/>
      <c r="E38" s="21">
        <f t="shared" si="0"/>
        <v>0</v>
      </c>
      <c r="F38" s="21"/>
      <c r="G38" s="21"/>
      <c r="H38" s="21"/>
      <c r="I38" s="21"/>
      <c r="J38" s="21"/>
      <c r="K38" s="33"/>
    </row>
    <row r="39" spans="1:11" ht="15.75" customHeight="1">
      <c r="A39" s="132">
        <v>5014</v>
      </c>
      <c r="B39" s="121">
        <v>713400</v>
      </c>
      <c r="C39" s="130" t="s">
        <v>662</v>
      </c>
      <c r="D39" s="21"/>
      <c r="E39" s="21">
        <f t="shared" si="0"/>
        <v>0</v>
      </c>
      <c r="F39" s="21"/>
      <c r="G39" s="21"/>
      <c r="H39" s="21"/>
      <c r="I39" s="21"/>
      <c r="J39" s="21"/>
      <c r="K39" s="33"/>
    </row>
    <row r="40" spans="1:11" ht="15.75" customHeight="1">
      <c r="A40" s="132">
        <v>5015</v>
      </c>
      <c r="B40" s="121">
        <v>713500</v>
      </c>
      <c r="C40" s="130" t="s">
        <v>444</v>
      </c>
      <c r="D40" s="21"/>
      <c r="E40" s="21">
        <f t="shared" si="0"/>
        <v>0</v>
      </c>
      <c r="F40" s="21"/>
      <c r="G40" s="21"/>
      <c r="H40" s="21"/>
      <c r="I40" s="21"/>
      <c r="J40" s="21"/>
      <c r="K40" s="33"/>
    </row>
    <row r="41" spans="1:11" ht="15.75" customHeight="1">
      <c r="A41" s="132">
        <v>5016</v>
      </c>
      <c r="B41" s="121">
        <v>713600</v>
      </c>
      <c r="C41" s="130" t="s">
        <v>445</v>
      </c>
      <c r="D41" s="18"/>
      <c r="E41" s="21">
        <f t="shared" si="0"/>
        <v>0</v>
      </c>
      <c r="F41" s="18"/>
      <c r="G41" s="18"/>
      <c r="H41" s="18"/>
      <c r="I41" s="18"/>
      <c r="J41" s="18"/>
      <c r="K41" s="19"/>
    </row>
    <row r="42" spans="1:11" ht="15.75" customHeight="1">
      <c r="A42" s="116">
        <v>5017</v>
      </c>
      <c r="B42" s="13">
        <v>714000</v>
      </c>
      <c r="C42" s="129" t="s">
        <v>588</v>
      </c>
      <c r="D42" s="18">
        <f>SUM(D43:D47)</f>
        <v>0</v>
      </c>
      <c r="E42" s="18">
        <f t="shared" si="0"/>
        <v>0</v>
      </c>
      <c r="F42" s="18">
        <f aca="true" t="shared" si="7" ref="F42:K42">SUM(F43:F47)</f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9">
        <f t="shared" si="7"/>
        <v>0</v>
      </c>
    </row>
    <row r="43" spans="1:11" ht="15.75" customHeight="1">
      <c r="A43" s="132">
        <v>5018</v>
      </c>
      <c r="B43" s="121">
        <v>714100</v>
      </c>
      <c r="C43" s="130" t="s">
        <v>498</v>
      </c>
      <c r="D43" s="21"/>
      <c r="E43" s="21">
        <f t="shared" si="0"/>
        <v>0</v>
      </c>
      <c r="F43" s="21"/>
      <c r="G43" s="21"/>
      <c r="H43" s="21"/>
      <c r="I43" s="21"/>
      <c r="J43" s="21"/>
      <c r="K43" s="33"/>
    </row>
    <row r="44" spans="1:11" ht="15.75" customHeight="1">
      <c r="A44" s="132">
        <v>5019</v>
      </c>
      <c r="B44" s="121">
        <v>714300</v>
      </c>
      <c r="C44" s="130" t="s">
        <v>499</v>
      </c>
      <c r="D44" s="21"/>
      <c r="E44" s="21">
        <f t="shared" si="0"/>
        <v>0</v>
      </c>
      <c r="F44" s="21"/>
      <c r="G44" s="21"/>
      <c r="H44" s="21"/>
      <c r="I44" s="21"/>
      <c r="J44" s="21"/>
      <c r="K44" s="33"/>
    </row>
    <row r="45" spans="1:11" ht="15.75" customHeight="1">
      <c r="A45" s="132">
        <v>5020</v>
      </c>
      <c r="B45" s="121">
        <v>714400</v>
      </c>
      <c r="C45" s="130" t="s">
        <v>500</v>
      </c>
      <c r="D45" s="21"/>
      <c r="E45" s="21">
        <f t="shared" si="0"/>
        <v>0</v>
      </c>
      <c r="F45" s="21"/>
      <c r="G45" s="21"/>
      <c r="H45" s="21"/>
      <c r="I45" s="21"/>
      <c r="J45" s="21"/>
      <c r="K45" s="33"/>
    </row>
    <row r="46" spans="1:11" ht="24" customHeight="1">
      <c r="A46" s="132">
        <v>5021</v>
      </c>
      <c r="B46" s="121">
        <v>714500</v>
      </c>
      <c r="C46" s="130" t="s">
        <v>192</v>
      </c>
      <c r="D46" s="21"/>
      <c r="E46" s="21">
        <f t="shared" si="0"/>
        <v>0</v>
      </c>
      <c r="F46" s="21"/>
      <c r="G46" s="21"/>
      <c r="H46" s="21"/>
      <c r="I46" s="21"/>
      <c r="J46" s="21"/>
      <c r="K46" s="33"/>
    </row>
    <row r="47" spans="1:11" ht="15.75" customHeight="1">
      <c r="A47" s="132">
        <v>5022</v>
      </c>
      <c r="B47" s="121">
        <v>714600</v>
      </c>
      <c r="C47" s="130" t="s">
        <v>501</v>
      </c>
      <c r="D47" s="21"/>
      <c r="E47" s="21">
        <f t="shared" si="0"/>
        <v>0</v>
      </c>
      <c r="F47" s="21"/>
      <c r="G47" s="21"/>
      <c r="H47" s="21"/>
      <c r="I47" s="21"/>
      <c r="J47" s="21"/>
      <c r="K47" s="33"/>
    </row>
    <row r="48" spans="1:11" ht="25.5">
      <c r="A48" s="116">
        <v>5023</v>
      </c>
      <c r="B48" s="13">
        <v>715000</v>
      </c>
      <c r="C48" s="129" t="s">
        <v>461</v>
      </c>
      <c r="D48" s="18">
        <f>SUM(D49:D54)</f>
        <v>0</v>
      </c>
      <c r="E48" s="18">
        <f t="shared" si="0"/>
        <v>0</v>
      </c>
      <c r="F48" s="18">
        <f aca="true" t="shared" si="8" ref="F48:K48">SUM(F49:F54)</f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9">
        <f t="shared" si="8"/>
        <v>0</v>
      </c>
    </row>
    <row r="49" spans="1:11" ht="15.75" customHeight="1">
      <c r="A49" s="132">
        <v>5024</v>
      </c>
      <c r="B49" s="121">
        <v>715100</v>
      </c>
      <c r="C49" s="130" t="s">
        <v>502</v>
      </c>
      <c r="D49" s="21"/>
      <c r="E49" s="21">
        <f t="shared" si="0"/>
        <v>0</v>
      </c>
      <c r="F49" s="21"/>
      <c r="G49" s="21"/>
      <c r="H49" s="21"/>
      <c r="I49" s="21"/>
      <c r="J49" s="21"/>
      <c r="K49" s="33"/>
    </row>
    <row r="50" spans="1:11" ht="15.75" customHeight="1">
      <c r="A50" s="132">
        <v>5025</v>
      </c>
      <c r="B50" s="121">
        <v>715200</v>
      </c>
      <c r="C50" s="130" t="s">
        <v>503</v>
      </c>
      <c r="D50" s="21"/>
      <c r="E50" s="21">
        <f t="shared" si="0"/>
        <v>0</v>
      </c>
      <c r="F50" s="21"/>
      <c r="G50" s="21"/>
      <c r="H50" s="21"/>
      <c r="I50" s="21"/>
      <c r="J50" s="21"/>
      <c r="K50" s="33"/>
    </row>
    <row r="51" spans="1:11" ht="15.75" customHeight="1">
      <c r="A51" s="132">
        <v>5026</v>
      </c>
      <c r="B51" s="121">
        <v>715300</v>
      </c>
      <c r="C51" s="130" t="s">
        <v>504</v>
      </c>
      <c r="D51" s="21"/>
      <c r="E51" s="21">
        <f t="shared" si="0"/>
        <v>0</v>
      </c>
      <c r="F51" s="21"/>
      <c r="G51" s="21"/>
      <c r="H51" s="21"/>
      <c r="I51" s="21"/>
      <c r="J51" s="21"/>
      <c r="K51" s="33"/>
    </row>
    <row r="52" spans="1:11" ht="25.5">
      <c r="A52" s="132">
        <v>5027</v>
      </c>
      <c r="B52" s="121">
        <v>715400</v>
      </c>
      <c r="C52" s="130" t="s">
        <v>505</v>
      </c>
      <c r="D52" s="21"/>
      <c r="E52" s="21">
        <f t="shared" si="0"/>
        <v>0</v>
      </c>
      <c r="F52" s="21"/>
      <c r="G52" s="21"/>
      <c r="H52" s="21"/>
      <c r="I52" s="21"/>
      <c r="J52" s="21"/>
      <c r="K52" s="33"/>
    </row>
    <row r="53" spans="1:11" ht="15.75" customHeight="1">
      <c r="A53" s="132">
        <v>5028</v>
      </c>
      <c r="B53" s="121">
        <v>715500</v>
      </c>
      <c r="C53" s="130" t="s">
        <v>506</v>
      </c>
      <c r="D53" s="21"/>
      <c r="E53" s="21">
        <f t="shared" si="0"/>
        <v>0</v>
      </c>
      <c r="F53" s="21"/>
      <c r="G53" s="21"/>
      <c r="H53" s="21"/>
      <c r="I53" s="21"/>
      <c r="J53" s="21"/>
      <c r="K53" s="33"/>
    </row>
    <row r="54" spans="1:11" ht="15.75" customHeight="1">
      <c r="A54" s="132">
        <v>5029</v>
      </c>
      <c r="B54" s="121">
        <v>715600</v>
      </c>
      <c r="C54" s="130" t="s">
        <v>507</v>
      </c>
      <c r="D54" s="21"/>
      <c r="E54" s="21">
        <f t="shared" si="0"/>
        <v>0</v>
      </c>
      <c r="F54" s="21"/>
      <c r="G54" s="21"/>
      <c r="H54" s="21"/>
      <c r="I54" s="21"/>
      <c r="J54" s="21"/>
      <c r="K54" s="33"/>
    </row>
    <row r="55" spans="1:11" ht="15.75" customHeight="1">
      <c r="A55" s="116">
        <v>5030</v>
      </c>
      <c r="B55" s="13">
        <v>716000</v>
      </c>
      <c r="C55" s="129" t="s">
        <v>198</v>
      </c>
      <c r="D55" s="18">
        <f>D56+D57</f>
        <v>0</v>
      </c>
      <c r="E55" s="18">
        <f t="shared" si="0"/>
        <v>0</v>
      </c>
      <c r="F55" s="18">
        <f aca="true" t="shared" si="9" ref="F55:K55">F56+F57</f>
        <v>0</v>
      </c>
      <c r="G55" s="18">
        <f t="shared" si="9"/>
        <v>0</v>
      </c>
      <c r="H55" s="18">
        <f t="shared" si="9"/>
        <v>0</v>
      </c>
      <c r="I55" s="18">
        <f t="shared" si="9"/>
        <v>0</v>
      </c>
      <c r="J55" s="18">
        <f t="shared" si="9"/>
        <v>0</v>
      </c>
      <c r="K55" s="19">
        <f t="shared" si="9"/>
        <v>0</v>
      </c>
    </row>
    <row r="56" spans="1:11" ht="25.5">
      <c r="A56" s="132">
        <v>5031</v>
      </c>
      <c r="B56" s="121">
        <v>716100</v>
      </c>
      <c r="C56" s="130" t="s">
        <v>371</v>
      </c>
      <c r="D56" s="21"/>
      <c r="E56" s="21">
        <f t="shared" si="0"/>
        <v>0</v>
      </c>
      <c r="F56" s="21"/>
      <c r="G56" s="21"/>
      <c r="H56" s="21"/>
      <c r="I56" s="21"/>
      <c r="J56" s="21"/>
      <c r="K56" s="33"/>
    </row>
    <row r="57" spans="1:11" ht="25.5">
      <c r="A57" s="132">
        <v>5032</v>
      </c>
      <c r="B57" s="121">
        <v>716200</v>
      </c>
      <c r="C57" s="130" t="s">
        <v>372</v>
      </c>
      <c r="D57" s="21"/>
      <c r="E57" s="21">
        <f t="shared" si="0"/>
        <v>0</v>
      </c>
      <c r="F57" s="21"/>
      <c r="G57" s="21"/>
      <c r="H57" s="21"/>
      <c r="I57" s="21"/>
      <c r="J57" s="21"/>
      <c r="K57" s="33"/>
    </row>
    <row r="58" spans="1:11" ht="15.75" customHeight="1">
      <c r="A58" s="116">
        <v>5033</v>
      </c>
      <c r="B58" s="13">
        <v>717000</v>
      </c>
      <c r="C58" s="129" t="s">
        <v>760</v>
      </c>
      <c r="D58" s="18">
        <f>SUM(D63:D68)</f>
        <v>0</v>
      </c>
      <c r="E58" s="18">
        <f aca="true" t="shared" si="10" ref="E58:E99">SUM(F58:K58)</f>
        <v>0</v>
      </c>
      <c r="F58" s="18">
        <f aca="true" t="shared" si="11" ref="F58:K58">SUM(F63:F68)</f>
        <v>0</v>
      </c>
      <c r="G58" s="18">
        <f t="shared" si="11"/>
        <v>0</v>
      </c>
      <c r="H58" s="18">
        <f t="shared" si="11"/>
        <v>0</v>
      </c>
      <c r="I58" s="18">
        <f t="shared" si="11"/>
        <v>0</v>
      </c>
      <c r="J58" s="18">
        <f t="shared" si="11"/>
        <v>0</v>
      </c>
      <c r="K58" s="19">
        <f t="shared" si="11"/>
        <v>0</v>
      </c>
    </row>
    <row r="59" spans="1:11" ht="12.75">
      <c r="A59" s="555" t="s">
        <v>533</v>
      </c>
      <c r="B59" s="556" t="s">
        <v>534</v>
      </c>
      <c r="C59" s="548" t="s">
        <v>535</v>
      </c>
      <c r="D59" s="549" t="s">
        <v>907</v>
      </c>
      <c r="E59" s="549" t="s">
        <v>457</v>
      </c>
      <c r="F59" s="549"/>
      <c r="G59" s="549"/>
      <c r="H59" s="549"/>
      <c r="I59" s="549"/>
      <c r="J59" s="549"/>
      <c r="K59" s="550"/>
    </row>
    <row r="60" spans="1:11" ht="12.75">
      <c r="A60" s="555"/>
      <c r="B60" s="556"/>
      <c r="C60" s="548"/>
      <c r="D60" s="549"/>
      <c r="E60" s="548" t="s">
        <v>415</v>
      </c>
      <c r="F60" s="549" t="s">
        <v>910</v>
      </c>
      <c r="G60" s="549"/>
      <c r="H60" s="549"/>
      <c r="I60" s="549"/>
      <c r="J60" s="549" t="s">
        <v>909</v>
      </c>
      <c r="K60" s="550" t="s">
        <v>63</v>
      </c>
    </row>
    <row r="61" spans="1:11" ht="25.5">
      <c r="A61" s="555"/>
      <c r="B61" s="556"/>
      <c r="C61" s="548"/>
      <c r="D61" s="549"/>
      <c r="E61" s="548"/>
      <c r="F61" s="13" t="s">
        <v>458</v>
      </c>
      <c r="G61" s="13" t="s">
        <v>459</v>
      </c>
      <c r="H61" s="13" t="s">
        <v>908</v>
      </c>
      <c r="I61" s="13" t="s">
        <v>62</v>
      </c>
      <c r="J61" s="549"/>
      <c r="K61" s="550"/>
    </row>
    <row r="62" spans="1:11" ht="12.75">
      <c r="A62" s="24" t="s">
        <v>416</v>
      </c>
      <c r="B62" s="23" t="s">
        <v>417</v>
      </c>
      <c r="C62" s="23" t="s">
        <v>418</v>
      </c>
      <c r="D62" s="23" t="s">
        <v>419</v>
      </c>
      <c r="E62" s="23" t="s">
        <v>420</v>
      </c>
      <c r="F62" s="23" t="s">
        <v>421</v>
      </c>
      <c r="G62" s="23" t="s">
        <v>422</v>
      </c>
      <c r="H62" s="23" t="s">
        <v>423</v>
      </c>
      <c r="I62" s="23" t="s">
        <v>424</v>
      </c>
      <c r="J62" s="23" t="s">
        <v>425</v>
      </c>
      <c r="K62" s="25" t="s">
        <v>426</v>
      </c>
    </row>
    <row r="63" spans="1:11" ht="18.75" customHeight="1">
      <c r="A63" s="132">
        <v>5034</v>
      </c>
      <c r="B63" s="121">
        <v>717100</v>
      </c>
      <c r="C63" s="130" t="s">
        <v>374</v>
      </c>
      <c r="D63" s="21"/>
      <c r="E63" s="21">
        <f t="shared" si="10"/>
        <v>0</v>
      </c>
      <c r="F63" s="21"/>
      <c r="G63" s="21"/>
      <c r="H63" s="21"/>
      <c r="I63" s="21"/>
      <c r="J63" s="21"/>
      <c r="K63" s="33"/>
    </row>
    <row r="64" spans="1:11" ht="18.75" customHeight="1">
      <c r="A64" s="132">
        <v>5035</v>
      </c>
      <c r="B64" s="121">
        <v>717200</v>
      </c>
      <c r="C64" s="130" t="s">
        <v>375</v>
      </c>
      <c r="D64" s="21"/>
      <c r="E64" s="21">
        <f t="shared" si="10"/>
        <v>0</v>
      </c>
      <c r="F64" s="21"/>
      <c r="G64" s="21"/>
      <c r="H64" s="21"/>
      <c r="I64" s="21"/>
      <c r="J64" s="21"/>
      <c r="K64" s="33"/>
    </row>
    <row r="65" spans="1:11" ht="18.75" customHeight="1">
      <c r="A65" s="132">
        <v>5036</v>
      </c>
      <c r="B65" s="121">
        <v>717300</v>
      </c>
      <c r="C65" s="130" t="s">
        <v>110</v>
      </c>
      <c r="D65" s="21"/>
      <c r="E65" s="21">
        <f t="shared" si="10"/>
        <v>0</v>
      </c>
      <c r="F65" s="21"/>
      <c r="G65" s="21"/>
      <c r="H65" s="21"/>
      <c r="I65" s="21"/>
      <c r="J65" s="21"/>
      <c r="K65" s="33"/>
    </row>
    <row r="66" spans="1:11" ht="18.75" customHeight="1">
      <c r="A66" s="132">
        <v>5037</v>
      </c>
      <c r="B66" s="121">
        <v>717400</v>
      </c>
      <c r="C66" s="130" t="s">
        <v>111</v>
      </c>
      <c r="D66" s="21"/>
      <c r="E66" s="21">
        <f t="shared" si="10"/>
        <v>0</v>
      </c>
      <c r="F66" s="21"/>
      <c r="G66" s="21"/>
      <c r="H66" s="21"/>
      <c r="I66" s="21"/>
      <c r="J66" s="21"/>
      <c r="K66" s="33"/>
    </row>
    <row r="67" spans="1:11" ht="18.75" customHeight="1">
      <c r="A67" s="132">
        <v>5038</v>
      </c>
      <c r="B67" s="121">
        <v>717500</v>
      </c>
      <c r="C67" s="130" t="s">
        <v>112</v>
      </c>
      <c r="D67" s="21"/>
      <c r="E67" s="21">
        <f t="shared" si="10"/>
        <v>0</v>
      </c>
      <c r="F67" s="21"/>
      <c r="G67" s="21"/>
      <c r="H67" s="21"/>
      <c r="I67" s="21"/>
      <c r="J67" s="21"/>
      <c r="K67" s="33"/>
    </row>
    <row r="68" spans="1:11" ht="18.75" customHeight="1">
      <c r="A68" s="132">
        <v>5039</v>
      </c>
      <c r="B68" s="121">
        <v>717600</v>
      </c>
      <c r="C68" s="130" t="s">
        <v>113</v>
      </c>
      <c r="D68" s="21"/>
      <c r="E68" s="21">
        <f t="shared" si="10"/>
        <v>0</v>
      </c>
      <c r="F68" s="21"/>
      <c r="G68" s="21"/>
      <c r="H68" s="21"/>
      <c r="I68" s="21"/>
      <c r="J68" s="21"/>
      <c r="K68" s="33"/>
    </row>
    <row r="69" spans="1:11" ht="38.25">
      <c r="A69" s="116">
        <v>5040</v>
      </c>
      <c r="B69" s="13">
        <v>719000</v>
      </c>
      <c r="C69" s="129" t="s">
        <v>114</v>
      </c>
      <c r="D69" s="18">
        <f>SUM(D70:D75)</f>
        <v>0</v>
      </c>
      <c r="E69" s="18">
        <f t="shared" si="10"/>
        <v>0</v>
      </c>
      <c r="F69" s="18">
        <f aca="true" t="shared" si="12" ref="F69:K69">SUM(F70:F75)</f>
        <v>0</v>
      </c>
      <c r="G69" s="18">
        <f t="shared" si="12"/>
        <v>0</v>
      </c>
      <c r="H69" s="18">
        <f t="shared" si="12"/>
        <v>0</v>
      </c>
      <c r="I69" s="18">
        <f t="shared" si="12"/>
        <v>0</v>
      </c>
      <c r="J69" s="18">
        <f t="shared" si="12"/>
        <v>0</v>
      </c>
      <c r="K69" s="19">
        <f t="shared" si="12"/>
        <v>0</v>
      </c>
    </row>
    <row r="70" spans="1:11" ht="25.5">
      <c r="A70" s="132">
        <v>5041</v>
      </c>
      <c r="B70" s="121">
        <v>719100</v>
      </c>
      <c r="C70" s="130" t="s">
        <v>181</v>
      </c>
      <c r="D70" s="21"/>
      <c r="E70" s="21">
        <f t="shared" si="10"/>
        <v>0</v>
      </c>
      <c r="F70" s="21"/>
      <c r="G70" s="21"/>
      <c r="H70" s="21"/>
      <c r="I70" s="21"/>
      <c r="J70" s="21"/>
      <c r="K70" s="33"/>
    </row>
    <row r="71" spans="1:11" ht="25.5">
      <c r="A71" s="132">
        <v>5042</v>
      </c>
      <c r="B71" s="121">
        <v>719200</v>
      </c>
      <c r="C71" s="130" t="s">
        <v>182</v>
      </c>
      <c r="D71" s="21"/>
      <c r="E71" s="21">
        <f t="shared" si="10"/>
        <v>0</v>
      </c>
      <c r="F71" s="21"/>
      <c r="G71" s="21"/>
      <c r="H71" s="21"/>
      <c r="I71" s="21"/>
      <c r="J71" s="21"/>
      <c r="K71" s="33"/>
    </row>
    <row r="72" spans="1:11" ht="25.5">
      <c r="A72" s="132">
        <v>5043</v>
      </c>
      <c r="B72" s="121">
        <v>719300</v>
      </c>
      <c r="C72" s="130" t="s">
        <v>508</v>
      </c>
      <c r="D72" s="21"/>
      <c r="E72" s="21">
        <f t="shared" si="10"/>
        <v>0</v>
      </c>
      <c r="F72" s="21"/>
      <c r="G72" s="21"/>
      <c r="H72" s="21"/>
      <c r="I72" s="21"/>
      <c r="J72" s="21"/>
      <c r="K72" s="33"/>
    </row>
    <row r="73" spans="1:11" ht="18.75" customHeight="1">
      <c r="A73" s="132">
        <v>5044</v>
      </c>
      <c r="B73" s="121">
        <v>719400</v>
      </c>
      <c r="C73" s="130" t="s">
        <v>509</v>
      </c>
      <c r="D73" s="21"/>
      <c r="E73" s="21">
        <f t="shared" si="10"/>
        <v>0</v>
      </c>
      <c r="F73" s="21"/>
      <c r="G73" s="21"/>
      <c r="H73" s="21"/>
      <c r="I73" s="21"/>
      <c r="J73" s="21"/>
      <c r="K73" s="33"/>
    </row>
    <row r="74" spans="1:11" ht="25.5">
      <c r="A74" s="132">
        <v>5045</v>
      </c>
      <c r="B74" s="121">
        <v>719500</v>
      </c>
      <c r="C74" s="130" t="s">
        <v>510</v>
      </c>
      <c r="D74" s="21"/>
      <c r="E74" s="21">
        <f t="shared" si="10"/>
        <v>0</v>
      </c>
      <c r="F74" s="21"/>
      <c r="G74" s="21"/>
      <c r="H74" s="21"/>
      <c r="I74" s="21"/>
      <c r="J74" s="21"/>
      <c r="K74" s="33"/>
    </row>
    <row r="75" spans="1:11" ht="25.5">
      <c r="A75" s="132">
        <v>5046</v>
      </c>
      <c r="B75" s="121">
        <v>719600</v>
      </c>
      <c r="C75" s="130" t="s">
        <v>196</v>
      </c>
      <c r="D75" s="21"/>
      <c r="E75" s="21">
        <f t="shared" si="10"/>
        <v>0</v>
      </c>
      <c r="F75" s="21"/>
      <c r="G75" s="21"/>
      <c r="H75" s="21"/>
      <c r="I75" s="21"/>
      <c r="J75" s="21"/>
      <c r="K75" s="33"/>
    </row>
    <row r="76" spans="1:11" ht="18.75" customHeight="1">
      <c r="A76" s="116">
        <v>5047</v>
      </c>
      <c r="B76" s="13">
        <v>720000</v>
      </c>
      <c r="C76" s="129" t="s">
        <v>115</v>
      </c>
      <c r="D76" s="18">
        <f>D77+D82</f>
        <v>0</v>
      </c>
      <c r="E76" s="18">
        <f t="shared" si="10"/>
        <v>0</v>
      </c>
      <c r="F76" s="18">
        <f aca="true" t="shared" si="13" ref="F76:K76">F77+F82</f>
        <v>0</v>
      </c>
      <c r="G76" s="18">
        <f t="shared" si="13"/>
        <v>0</v>
      </c>
      <c r="H76" s="18">
        <f t="shared" si="13"/>
        <v>0</v>
      </c>
      <c r="I76" s="18">
        <f t="shared" si="13"/>
        <v>0</v>
      </c>
      <c r="J76" s="18">
        <f t="shared" si="13"/>
        <v>0</v>
      </c>
      <c r="K76" s="19">
        <f t="shared" si="13"/>
        <v>0</v>
      </c>
    </row>
    <row r="77" spans="1:11" ht="25.5">
      <c r="A77" s="116">
        <v>5048</v>
      </c>
      <c r="B77" s="13">
        <v>721000</v>
      </c>
      <c r="C77" s="129" t="s">
        <v>116</v>
      </c>
      <c r="D77" s="18">
        <f>SUM(D78:D81)</f>
        <v>0</v>
      </c>
      <c r="E77" s="18">
        <f t="shared" si="10"/>
        <v>0</v>
      </c>
      <c r="F77" s="18">
        <f aca="true" t="shared" si="14" ref="F77:K77">SUM(F78:F81)</f>
        <v>0</v>
      </c>
      <c r="G77" s="18">
        <f t="shared" si="14"/>
        <v>0</v>
      </c>
      <c r="H77" s="18">
        <f t="shared" si="14"/>
        <v>0</v>
      </c>
      <c r="I77" s="18">
        <f t="shared" si="14"/>
        <v>0</v>
      </c>
      <c r="J77" s="18">
        <f t="shared" si="14"/>
        <v>0</v>
      </c>
      <c r="K77" s="19">
        <f t="shared" si="14"/>
        <v>0</v>
      </c>
    </row>
    <row r="78" spans="1:11" ht="18.75" customHeight="1">
      <c r="A78" s="132">
        <v>5049</v>
      </c>
      <c r="B78" s="121">
        <v>721100</v>
      </c>
      <c r="C78" s="130" t="s">
        <v>197</v>
      </c>
      <c r="D78" s="20"/>
      <c r="E78" s="21">
        <f t="shared" si="10"/>
        <v>0</v>
      </c>
      <c r="F78" s="20"/>
      <c r="G78" s="20"/>
      <c r="H78" s="20"/>
      <c r="I78" s="20"/>
      <c r="J78" s="20"/>
      <c r="K78" s="22"/>
    </row>
    <row r="79" spans="1:11" ht="18.75" customHeight="1">
      <c r="A79" s="132">
        <v>5050</v>
      </c>
      <c r="B79" s="121">
        <v>721200</v>
      </c>
      <c r="C79" s="130" t="s">
        <v>634</v>
      </c>
      <c r="D79" s="20"/>
      <c r="E79" s="21">
        <f t="shared" si="10"/>
        <v>0</v>
      </c>
      <c r="F79" s="20"/>
      <c r="G79" s="20"/>
      <c r="H79" s="20"/>
      <c r="I79" s="20"/>
      <c r="J79" s="20"/>
      <c r="K79" s="22"/>
    </row>
    <row r="80" spans="1:11" ht="25.5">
      <c r="A80" s="132">
        <v>5051</v>
      </c>
      <c r="B80" s="121">
        <v>721300</v>
      </c>
      <c r="C80" s="130" t="s">
        <v>685</v>
      </c>
      <c r="D80" s="20"/>
      <c r="E80" s="21">
        <f t="shared" si="10"/>
        <v>0</v>
      </c>
      <c r="F80" s="20"/>
      <c r="G80" s="20"/>
      <c r="H80" s="20"/>
      <c r="I80" s="20"/>
      <c r="J80" s="20"/>
      <c r="K80" s="22"/>
    </row>
    <row r="81" spans="1:11" ht="25.5">
      <c r="A81" s="132">
        <v>5052</v>
      </c>
      <c r="B81" s="121">
        <v>721400</v>
      </c>
      <c r="C81" s="130" t="s">
        <v>686</v>
      </c>
      <c r="D81" s="20"/>
      <c r="E81" s="21">
        <f t="shared" si="10"/>
        <v>0</v>
      </c>
      <c r="F81" s="20"/>
      <c r="G81" s="20"/>
      <c r="H81" s="20"/>
      <c r="I81" s="20"/>
      <c r="J81" s="20"/>
      <c r="K81" s="22"/>
    </row>
    <row r="82" spans="1:11" ht="29.25" customHeight="1">
      <c r="A82" s="116">
        <v>5053</v>
      </c>
      <c r="B82" s="13">
        <v>722000</v>
      </c>
      <c r="C82" s="129" t="s">
        <v>117</v>
      </c>
      <c r="D82" s="18">
        <f>SUM(D83:D85)</f>
        <v>0</v>
      </c>
      <c r="E82" s="18">
        <f t="shared" si="10"/>
        <v>0</v>
      </c>
      <c r="F82" s="18">
        <f aca="true" t="shared" si="15" ref="F82:K82">SUM(F83:F85)</f>
        <v>0</v>
      </c>
      <c r="G82" s="18">
        <f t="shared" si="15"/>
        <v>0</v>
      </c>
      <c r="H82" s="18">
        <f t="shared" si="15"/>
        <v>0</v>
      </c>
      <c r="I82" s="18">
        <f t="shared" si="15"/>
        <v>0</v>
      </c>
      <c r="J82" s="18">
        <f t="shared" si="15"/>
        <v>0</v>
      </c>
      <c r="K82" s="19">
        <f t="shared" si="15"/>
        <v>0</v>
      </c>
    </row>
    <row r="83" spans="1:11" ht="18.75" customHeight="1">
      <c r="A83" s="132">
        <v>5054</v>
      </c>
      <c r="B83" s="121">
        <v>722100</v>
      </c>
      <c r="C83" s="130" t="s">
        <v>687</v>
      </c>
      <c r="D83" s="20"/>
      <c r="E83" s="21">
        <f t="shared" si="10"/>
        <v>0</v>
      </c>
      <c r="F83" s="20"/>
      <c r="G83" s="20"/>
      <c r="H83" s="20"/>
      <c r="I83" s="20"/>
      <c r="J83" s="20"/>
      <c r="K83" s="22"/>
    </row>
    <row r="84" spans="1:11" ht="18.75" customHeight="1">
      <c r="A84" s="132">
        <v>5055</v>
      </c>
      <c r="B84" s="121">
        <v>722200</v>
      </c>
      <c r="C84" s="130" t="s">
        <v>118</v>
      </c>
      <c r="D84" s="20"/>
      <c r="E84" s="21">
        <f t="shared" si="10"/>
        <v>0</v>
      </c>
      <c r="F84" s="20"/>
      <c r="G84" s="20"/>
      <c r="H84" s="20"/>
      <c r="I84" s="20"/>
      <c r="J84" s="20"/>
      <c r="K84" s="22"/>
    </row>
    <row r="85" spans="1:11" ht="18.75" customHeight="1">
      <c r="A85" s="132">
        <v>5056</v>
      </c>
      <c r="B85" s="121">
        <v>722300</v>
      </c>
      <c r="C85" s="130" t="s">
        <v>1</v>
      </c>
      <c r="D85" s="20"/>
      <c r="E85" s="21">
        <f t="shared" si="10"/>
        <v>0</v>
      </c>
      <c r="F85" s="20"/>
      <c r="G85" s="20"/>
      <c r="H85" s="20"/>
      <c r="I85" s="20"/>
      <c r="J85" s="20"/>
      <c r="K85" s="22"/>
    </row>
    <row r="86" spans="1:11" ht="12.75">
      <c r="A86" s="555" t="s">
        <v>533</v>
      </c>
      <c r="B86" s="556" t="s">
        <v>534</v>
      </c>
      <c r="C86" s="548" t="s">
        <v>535</v>
      </c>
      <c r="D86" s="549" t="s">
        <v>907</v>
      </c>
      <c r="E86" s="549" t="s">
        <v>457</v>
      </c>
      <c r="F86" s="549"/>
      <c r="G86" s="549"/>
      <c r="H86" s="549"/>
      <c r="I86" s="549"/>
      <c r="J86" s="549"/>
      <c r="K86" s="550"/>
    </row>
    <row r="87" spans="1:11" ht="12.75">
      <c r="A87" s="555"/>
      <c r="B87" s="556"/>
      <c r="C87" s="548"/>
      <c r="D87" s="549"/>
      <c r="E87" s="548" t="s">
        <v>415</v>
      </c>
      <c r="F87" s="549" t="s">
        <v>910</v>
      </c>
      <c r="G87" s="549"/>
      <c r="H87" s="549"/>
      <c r="I87" s="549"/>
      <c r="J87" s="549" t="s">
        <v>909</v>
      </c>
      <c r="K87" s="550" t="s">
        <v>63</v>
      </c>
    </row>
    <row r="88" spans="1:11" ht="25.5">
      <c r="A88" s="555"/>
      <c r="B88" s="556"/>
      <c r="C88" s="548"/>
      <c r="D88" s="549"/>
      <c r="E88" s="548"/>
      <c r="F88" s="13" t="s">
        <v>458</v>
      </c>
      <c r="G88" s="13" t="s">
        <v>459</v>
      </c>
      <c r="H88" s="13" t="s">
        <v>908</v>
      </c>
      <c r="I88" s="13" t="s">
        <v>62</v>
      </c>
      <c r="J88" s="549"/>
      <c r="K88" s="550"/>
    </row>
    <row r="89" spans="1:11" ht="12.75">
      <c r="A89" s="24" t="s">
        <v>416</v>
      </c>
      <c r="B89" s="23" t="s">
        <v>417</v>
      </c>
      <c r="C89" s="23" t="s">
        <v>418</v>
      </c>
      <c r="D89" s="23" t="s">
        <v>419</v>
      </c>
      <c r="E89" s="23" t="s">
        <v>420</v>
      </c>
      <c r="F89" s="23" t="s">
        <v>421</v>
      </c>
      <c r="G89" s="23" t="s">
        <v>422</v>
      </c>
      <c r="H89" s="23" t="s">
        <v>423</v>
      </c>
      <c r="I89" s="23" t="s">
        <v>424</v>
      </c>
      <c r="J89" s="23" t="s">
        <v>425</v>
      </c>
      <c r="K89" s="25" t="s">
        <v>426</v>
      </c>
    </row>
    <row r="90" spans="1:11" ht="25.5">
      <c r="A90" s="116">
        <v>5057</v>
      </c>
      <c r="B90" s="13">
        <v>730000</v>
      </c>
      <c r="C90" s="129" t="s">
        <v>761</v>
      </c>
      <c r="D90" s="18">
        <f>D91+D94+D99</f>
        <v>0</v>
      </c>
      <c r="E90" s="18">
        <f t="shared" si="10"/>
        <v>0</v>
      </c>
      <c r="F90" s="18">
        <f aca="true" t="shared" si="16" ref="F90:K90">F91+F94+F99</f>
        <v>0</v>
      </c>
      <c r="G90" s="18">
        <f t="shared" si="16"/>
        <v>0</v>
      </c>
      <c r="H90" s="18">
        <f t="shared" si="16"/>
        <v>0</v>
      </c>
      <c r="I90" s="18">
        <f t="shared" si="16"/>
        <v>0</v>
      </c>
      <c r="J90" s="18">
        <f t="shared" si="16"/>
        <v>0</v>
      </c>
      <c r="K90" s="19">
        <f t="shared" si="16"/>
        <v>0</v>
      </c>
    </row>
    <row r="91" spans="1:11" ht="25.5" customHeight="1">
      <c r="A91" s="116">
        <v>5058</v>
      </c>
      <c r="B91" s="13">
        <v>731000</v>
      </c>
      <c r="C91" s="129" t="s">
        <v>119</v>
      </c>
      <c r="D91" s="18">
        <f>D92+D93</f>
        <v>0</v>
      </c>
      <c r="E91" s="18">
        <f t="shared" si="10"/>
        <v>0</v>
      </c>
      <c r="F91" s="18">
        <f aca="true" t="shared" si="17" ref="F91:K91">F92+F93</f>
        <v>0</v>
      </c>
      <c r="G91" s="18">
        <f t="shared" si="17"/>
        <v>0</v>
      </c>
      <c r="H91" s="18">
        <f t="shared" si="17"/>
        <v>0</v>
      </c>
      <c r="I91" s="18">
        <f t="shared" si="17"/>
        <v>0</v>
      </c>
      <c r="J91" s="18">
        <f t="shared" si="17"/>
        <v>0</v>
      </c>
      <c r="K91" s="19">
        <f t="shared" si="17"/>
        <v>0</v>
      </c>
    </row>
    <row r="92" spans="1:11" ht="17.25" customHeight="1">
      <c r="A92" s="132">
        <v>5059</v>
      </c>
      <c r="B92" s="121">
        <v>731100</v>
      </c>
      <c r="C92" s="130" t="s">
        <v>2</v>
      </c>
      <c r="D92" s="20"/>
      <c r="E92" s="21">
        <f t="shared" si="10"/>
        <v>0</v>
      </c>
      <c r="F92" s="20"/>
      <c r="G92" s="20"/>
      <c r="H92" s="20"/>
      <c r="I92" s="20"/>
      <c r="J92" s="20"/>
      <c r="K92" s="22"/>
    </row>
    <row r="93" spans="1:11" ht="17.25" customHeight="1">
      <c r="A93" s="132">
        <v>5060</v>
      </c>
      <c r="B93" s="121">
        <v>731200</v>
      </c>
      <c r="C93" s="130" t="s">
        <v>3</v>
      </c>
      <c r="D93" s="20"/>
      <c r="E93" s="21">
        <f t="shared" si="10"/>
        <v>0</v>
      </c>
      <c r="F93" s="20"/>
      <c r="G93" s="20"/>
      <c r="H93" s="20"/>
      <c r="I93" s="20"/>
      <c r="J93" s="20"/>
      <c r="K93" s="22"/>
    </row>
    <row r="94" spans="1:11" ht="25.5">
      <c r="A94" s="116">
        <v>5061</v>
      </c>
      <c r="B94" s="13">
        <v>732000</v>
      </c>
      <c r="C94" s="129" t="s">
        <v>762</v>
      </c>
      <c r="D94" s="18">
        <f>D95+D96+D97+D98</f>
        <v>0</v>
      </c>
      <c r="E94" s="18">
        <f t="shared" si="10"/>
        <v>0</v>
      </c>
      <c r="F94" s="18">
        <f aca="true" t="shared" si="18" ref="F94:K94">F95+F96+F97+F98</f>
        <v>0</v>
      </c>
      <c r="G94" s="18">
        <f t="shared" si="18"/>
        <v>0</v>
      </c>
      <c r="H94" s="18">
        <f t="shared" si="18"/>
        <v>0</v>
      </c>
      <c r="I94" s="18">
        <f t="shared" si="18"/>
        <v>0</v>
      </c>
      <c r="J94" s="18">
        <f t="shared" si="18"/>
        <v>0</v>
      </c>
      <c r="K94" s="19">
        <f t="shared" si="18"/>
        <v>0</v>
      </c>
    </row>
    <row r="95" spans="1:11" ht="17.25" customHeight="1">
      <c r="A95" s="132">
        <v>5062</v>
      </c>
      <c r="B95" s="121">
        <v>732100</v>
      </c>
      <c r="C95" s="130" t="s">
        <v>4</v>
      </c>
      <c r="D95" s="20"/>
      <c r="E95" s="21">
        <f t="shared" si="10"/>
        <v>0</v>
      </c>
      <c r="F95" s="20"/>
      <c r="G95" s="20"/>
      <c r="H95" s="20"/>
      <c r="I95" s="20"/>
      <c r="J95" s="20"/>
      <c r="K95" s="22"/>
    </row>
    <row r="96" spans="1:11" ht="17.25" customHeight="1">
      <c r="A96" s="132">
        <v>5063</v>
      </c>
      <c r="B96" s="121">
        <v>732200</v>
      </c>
      <c r="C96" s="130" t="s">
        <v>428</v>
      </c>
      <c r="D96" s="20"/>
      <c r="E96" s="21">
        <f t="shared" si="10"/>
        <v>0</v>
      </c>
      <c r="F96" s="20"/>
      <c r="G96" s="20"/>
      <c r="H96" s="20"/>
      <c r="I96" s="20"/>
      <c r="J96" s="20"/>
      <c r="K96" s="22"/>
    </row>
    <row r="97" spans="1:11" ht="17.25" customHeight="1">
      <c r="A97" s="132">
        <v>5064</v>
      </c>
      <c r="B97" s="121">
        <v>732300</v>
      </c>
      <c r="C97" s="130" t="s">
        <v>748</v>
      </c>
      <c r="D97" s="20"/>
      <c r="E97" s="21">
        <f t="shared" si="10"/>
        <v>0</v>
      </c>
      <c r="F97" s="20"/>
      <c r="G97" s="20"/>
      <c r="H97" s="20"/>
      <c r="I97" s="20"/>
      <c r="J97" s="20"/>
      <c r="K97" s="22"/>
    </row>
    <row r="98" spans="1:11" ht="17.25" customHeight="1">
      <c r="A98" s="132">
        <v>5065</v>
      </c>
      <c r="B98" s="121">
        <v>732400</v>
      </c>
      <c r="C98" s="130" t="s">
        <v>749</v>
      </c>
      <c r="D98" s="20"/>
      <c r="E98" s="21">
        <f t="shared" si="10"/>
        <v>0</v>
      </c>
      <c r="F98" s="20"/>
      <c r="G98" s="20"/>
      <c r="H98" s="20"/>
      <c r="I98" s="20"/>
      <c r="J98" s="20"/>
      <c r="K98" s="22"/>
    </row>
    <row r="99" spans="1:11" ht="25.5">
      <c r="A99" s="116">
        <v>5066</v>
      </c>
      <c r="B99" s="13">
        <v>733000</v>
      </c>
      <c r="C99" s="129" t="s">
        <v>763</v>
      </c>
      <c r="D99" s="18">
        <f>D100+D101</f>
        <v>0</v>
      </c>
      <c r="E99" s="18">
        <f t="shared" si="10"/>
        <v>0</v>
      </c>
      <c r="F99" s="18">
        <f aca="true" t="shared" si="19" ref="F99:K99">F100+F101</f>
        <v>0</v>
      </c>
      <c r="G99" s="18">
        <f t="shared" si="19"/>
        <v>0</v>
      </c>
      <c r="H99" s="18">
        <f t="shared" si="19"/>
        <v>0</v>
      </c>
      <c r="I99" s="18">
        <f t="shared" si="19"/>
        <v>0</v>
      </c>
      <c r="J99" s="18">
        <f t="shared" si="19"/>
        <v>0</v>
      </c>
      <c r="K99" s="19">
        <f t="shared" si="19"/>
        <v>0</v>
      </c>
    </row>
    <row r="100" spans="1:11" ht="17.25" customHeight="1">
      <c r="A100" s="132">
        <v>5067</v>
      </c>
      <c r="B100" s="121">
        <v>733100</v>
      </c>
      <c r="C100" s="130" t="s">
        <v>429</v>
      </c>
      <c r="D100" s="20"/>
      <c r="E100" s="21">
        <f aca="true" t="shared" si="20" ref="E100:E135">SUM(F100:K100)</f>
        <v>0</v>
      </c>
      <c r="F100" s="20"/>
      <c r="G100" s="20"/>
      <c r="H100" s="20"/>
      <c r="I100" s="20"/>
      <c r="J100" s="20"/>
      <c r="K100" s="22"/>
    </row>
    <row r="101" spans="1:11" ht="17.25" customHeight="1">
      <c r="A101" s="132">
        <v>5068</v>
      </c>
      <c r="B101" s="121">
        <v>733200</v>
      </c>
      <c r="C101" s="130" t="s">
        <v>430</v>
      </c>
      <c r="D101" s="20"/>
      <c r="E101" s="21">
        <f t="shared" si="20"/>
        <v>0</v>
      </c>
      <c r="F101" s="20"/>
      <c r="G101" s="20"/>
      <c r="H101" s="20"/>
      <c r="I101" s="20"/>
      <c r="J101" s="20"/>
      <c r="K101" s="22"/>
    </row>
    <row r="102" spans="1:11" ht="17.25" customHeight="1">
      <c r="A102" s="116">
        <v>5069</v>
      </c>
      <c r="B102" s="13">
        <v>740000</v>
      </c>
      <c r="C102" s="129" t="s">
        <v>764</v>
      </c>
      <c r="D102" s="18">
        <f>D103+D110+D115+D126+D129</f>
        <v>2773</v>
      </c>
      <c r="E102" s="18">
        <f t="shared" si="20"/>
        <v>2769</v>
      </c>
      <c r="F102" s="18">
        <f aca="true" t="shared" si="21" ref="F102:K102">F103+F110+F115+F126+F129</f>
        <v>0</v>
      </c>
      <c r="G102" s="18">
        <f t="shared" si="21"/>
        <v>0</v>
      </c>
      <c r="H102" s="18">
        <f t="shared" si="21"/>
        <v>0</v>
      </c>
      <c r="I102" s="18">
        <f t="shared" si="21"/>
        <v>1813</v>
      </c>
      <c r="J102" s="18">
        <f t="shared" si="21"/>
        <v>0</v>
      </c>
      <c r="K102" s="19">
        <f t="shared" si="21"/>
        <v>956</v>
      </c>
    </row>
    <row r="103" spans="1:11" ht="17.25" customHeight="1">
      <c r="A103" s="116">
        <v>5070</v>
      </c>
      <c r="B103" s="13">
        <v>741000</v>
      </c>
      <c r="C103" s="129" t="s">
        <v>765</v>
      </c>
      <c r="D103" s="18">
        <f>SUM(D104:D109)</f>
        <v>0</v>
      </c>
      <c r="E103" s="18">
        <f t="shared" si="20"/>
        <v>0</v>
      </c>
      <c r="F103" s="18">
        <f aca="true" t="shared" si="22" ref="F103:K103">SUM(F104:F109)</f>
        <v>0</v>
      </c>
      <c r="G103" s="18">
        <f t="shared" si="22"/>
        <v>0</v>
      </c>
      <c r="H103" s="18">
        <f t="shared" si="22"/>
        <v>0</v>
      </c>
      <c r="I103" s="18">
        <f t="shared" si="22"/>
        <v>0</v>
      </c>
      <c r="J103" s="18">
        <f t="shared" si="22"/>
        <v>0</v>
      </c>
      <c r="K103" s="19">
        <f t="shared" si="22"/>
        <v>0</v>
      </c>
    </row>
    <row r="104" spans="1:11" ht="17.25" customHeight="1">
      <c r="A104" s="132">
        <v>5071</v>
      </c>
      <c r="B104" s="121">
        <v>741100</v>
      </c>
      <c r="C104" s="130" t="s">
        <v>431</v>
      </c>
      <c r="D104" s="20"/>
      <c r="E104" s="21">
        <f t="shared" si="20"/>
        <v>0</v>
      </c>
      <c r="F104" s="20"/>
      <c r="G104" s="20"/>
      <c r="H104" s="20"/>
      <c r="I104" s="20"/>
      <c r="J104" s="20"/>
      <c r="K104" s="22"/>
    </row>
    <row r="105" spans="1:11" ht="17.25" customHeight="1">
      <c r="A105" s="132">
        <v>5072</v>
      </c>
      <c r="B105" s="121">
        <v>741200</v>
      </c>
      <c r="C105" s="130" t="s">
        <v>432</v>
      </c>
      <c r="D105" s="20"/>
      <c r="E105" s="21">
        <f t="shared" si="20"/>
        <v>0</v>
      </c>
      <c r="F105" s="20"/>
      <c r="G105" s="20"/>
      <c r="H105" s="20"/>
      <c r="I105" s="20"/>
      <c r="J105" s="20"/>
      <c r="K105" s="22"/>
    </row>
    <row r="106" spans="1:11" ht="17.25" customHeight="1">
      <c r="A106" s="132">
        <v>5073</v>
      </c>
      <c r="B106" s="121">
        <v>741300</v>
      </c>
      <c r="C106" s="130" t="s">
        <v>433</v>
      </c>
      <c r="D106" s="20"/>
      <c r="E106" s="21">
        <f t="shared" si="20"/>
        <v>0</v>
      </c>
      <c r="F106" s="20"/>
      <c r="G106" s="20"/>
      <c r="H106" s="20"/>
      <c r="I106" s="20"/>
      <c r="J106" s="20"/>
      <c r="K106" s="22"/>
    </row>
    <row r="107" spans="1:11" ht="25.5">
      <c r="A107" s="132">
        <v>5074</v>
      </c>
      <c r="B107" s="121">
        <v>741400</v>
      </c>
      <c r="C107" s="130" t="s">
        <v>434</v>
      </c>
      <c r="D107" s="26"/>
      <c r="E107" s="21">
        <f t="shared" si="20"/>
        <v>0</v>
      </c>
      <c r="F107" s="48"/>
      <c r="G107" s="48"/>
      <c r="H107" s="48"/>
      <c r="I107" s="48"/>
      <c r="J107" s="48"/>
      <c r="K107" s="49"/>
    </row>
    <row r="108" spans="1:11" ht="17.25" customHeight="1">
      <c r="A108" s="132">
        <v>5075</v>
      </c>
      <c r="B108" s="121">
        <v>741500</v>
      </c>
      <c r="C108" s="130" t="s">
        <v>435</v>
      </c>
      <c r="D108" s="20"/>
      <c r="E108" s="21">
        <f t="shared" si="20"/>
        <v>0</v>
      </c>
      <c r="F108" s="20"/>
      <c r="G108" s="20"/>
      <c r="H108" s="20"/>
      <c r="I108" s="20"/>
      <c r="J108" s="20"/>
      <c r="K108" s="22"/>
    </row>
    <row r="109" spans="1:11" ht="17.25" customHeight="1">
      <c r="A109" s="132">
        <v>5076</v>
      </c>
      <c r="B109" s="121">
        <v>741600</v>
      </c>
      <c r="C109" s="130" t="s">
        <v>120</v>
      </c>
      <c r="D109" s="20"/>
      <c r="E109" s="21">
        <f t="shared" si="20"/>
        <v>0</v>
      </c>
      <c r="F109" s="20"/>
      <c r="G109" s="20"/>
      <c r="H109" s="20"/>
      <c r="I109" s="20"/>
      <c r="J109" s="20"/>
      <c r="K109" s="22"/>
    </row>
    <row r="110" spans="1:11" ht="25.5">
      <c r="A110" s="116">
        <v>5077</v>
      </c>
      <c r="B110" s="13">
        <v>742000</v>
      </c>
      <c r="C110" s="129" t="s">
        <v>766</v>
      </c>
      <c r="D110" s="18">
        <f>SUM(D111:D114)</f>
        <v>760</v>
      </c>
      <c r="E110" s="18">
        <f t="shared" si="20"/>
        <v>756</v>
      </c>
      <c r="F110" s="18">
        <f aca="true" t="shared" si="23" ref="F110:K110">SUM(F111:F114)</f>
        <v>0</v>
      </c>
      <c r="G110" s="18">
        <f t="shared" si="23"/>
        <v>0</v>
      </c>
      <c r="H110" s="18">
        <f t="shared" si="23"/>
        <v>0</v>
      </c>
      <c r="I110" s="18">
        <f t="shared" si="23"/>
        <v>0</v>
      </c>
      <c r="J110" s="18">
        <f t="shared" si="23"/>
        <v>0</v>
      </c>
      <c r="K110" s="19">
        <f t="shared" si="23"/>
        <v>756</v>
      </c>
    </row>
    <row r="111" spans="1:11" ht="25.5">
      <c r="A111" s="132">
        <v>5078</v>
      </c>
      <c r="B111" s="121">
        <v>742100</v>
      </c>
      <c r="C111" s="130" t="s">
        <v>436</v>
      </c>
      <c r="D111" s="20">
        <v>760</v>
      </c>
      <c r="E111" s="21">
        <f t="shared" si="20"/>
        <v>756</v>
      </c>
      <c r="F111" s="20"/>
      <c r="G111" s="20"/>
      <c r="H111" s="20"/>
      <c r="I111" s="20"/>
      <c r="J111" s="20"/>
      <c r="K111" s="22">
        <v>756</v>
      </c>
    </row>
    <row r="112" spans="1:11" ht="17.25" customHeight="1">
      <c r="A112" s="132">
        <v>5079</v>
      </c>
      <c r="B112" s="121">
        <v>742200</v>
      </c>
      <c r="C112" s="130" t="s">
        <v>121</v>
      </c>
      <c r="D112" s="20"/>
      <c r="E112" s="21">
        <f t="shared" si="20"/>
        <v>0</v>
      </c>
      <c r="F112" s="20"/>
      <c r="G112" s="20"/>
      <c r="H112" s="20"/>
      <c r="I112" s="20"/>
      <c r="J112" s="20"/>
      <c r="K112" s="22"/>
    </row>
    <row r="113" spans="1:11" ht="25.5">
      <c r="A113" s="132">
        <v>5080</v>
      </c>
      <c r="B113" s="121">
        <v>742300</v>
      </c>
      <c r="C113" s="130" t="s">
        <v>369</v>
      </c>
      <c r="D113" s="20"/>
      <c r="E113" s="21">
        <f t="shared" si="20"/>
        <v>0</v>
      </c>
      <c r="F113" s="20"/>
      <c r="G113" s="20"/>
      <c r="H113" s="20"/>
      <c r="I113" s="20"/>
      <c r="J113" s="20"/>
      <c r="K113" s="22"/>
    </row>
    <row r="114" spans="1:11" ht="17.25" customHeight="1">
      <c r="A114" s="132">
        <v>5081</v>
      </c>
      <c r="B114" s="121">
        <v>742400</v>
      </c>
      <c r="C114" s="130" t="s">
        <v>370</v>
      </c>
      <c r="D114" s="20"/>
      <c r="E114" s="21">
        <f t="shared" si="20"/>
        <v>0</v>
      </c>
      <c r="F114" s="20"/>
      <c r="G114" s="20"/>
      <c r="H114" s="20"/>
      <c r="I114" s="20"/>
      <c r="J114" s="20"/>
      <c r="K114" s="22"/>
    </row>
    <row r="115" spans="1:11" ht="25.5">
      <c r="A115" s="116">
        <v>5082</v>
      </c>
      <c r="B115" s="13">
        <v>743000</v>
      </c>
      <c r="C115" s="129" t="s">
        <v>767</v>
      </c>
      <c r="D115" s="18">
        <f>SUM(D120:D125)</f>
        <v>0</v>
      </c>
      <c r="E115" s="18">
        <f t="shared" si="20"/>
        <v>0</v>
      </c>
      <c r="F115" s="18">
        <f aca="true" t="shared" si="24" ref="F115:K115">SUM(F120:F125)</f>
        <v>0</v>
      </c>
      <c r="G115" s="18">
        <f t="shared" si="24"/>
        <v>0</v>
      </c>
      <c r="H115" s="18">
        <f t="shared" si="24"/>
        <v>0</v>
      </c>
      <c r="I115" s="18">
        <f t="shared" si="24"/>
        <v>0</v>
      </c>
      <c r="J115" s="18">
        <f t="shared" si="24"/>
        <v>0</v>
      </c>
      <c r="K115" s="19">
        <f t="shared" si="24"/>
        <v>0</v>
      </c>
    </row>
    <row r="116" spans="1:11" ht="12.75">
      <c r="A116" s="555" t="s">
        <v>533</v>
      </c>
      <c r="B116" s="556" t="s">
        <v>534</v>
      </c>
      <c r="C116" s="548" t="s">
        <v>535</v>
      </c>
      <c r="D116" s="549" t="s">
        <v>907</v>
      </c>
      <c r="E116" s="549" t="s">
        <v>457</v>
      </c>
      <c r="F116" s="549"/>
      <c r="G116" s="549"/>
      <c r="H116" s="549"/>
      <c r="I116" s="549"/>
      <c r="J116" s="549"/>
      <c r="K116" s="550"/>
    </row>
    <row r="117" spans="1:11" ht="12.75">
      <c r="A117" s="555"/>
      <c r="B117" s="556"/>
      <c r="C117" s="548"/>
      <c r="D117" s="549"/>
      <c r="E117" s="548" t="s">
        <v>415</v>
      </c>
      <c r="F117" s="549" t="s">
        <v>910</v>
      </c>
      <c r="G117" s="549"/>
      <c r="H117" s="549"/>
      <c r="I117" s="549"/>
      <c r="J117" s="549" t="s">
        <v>909</v>
      </c>
      <c r="K117" s="550" t="s">
        <v>63</v>
      </c>
    </row>
    <row r="118" spans="1:11" ht="25.5">
      <c r="A118" s="555"/>
      <c r="B118" s="556"/>
      <c r="C118" s="548"/>
      <c r="D118" s="549"/>
      <c r="E118" s="548"/>
      <c r="F118" s="13" t="s">
        <v>458</v>
      </c>
      <c r="G118" s="13" t="s">
        <v>459</v>
      </c>
      <c r="H118" s="13" t="s">
        <v>908</v>
      </c>
      <c r="I118" s="13" t="s">
        <v>62</v>
      </c>
      <c r="J118" s="549"/>
      <c r="K118" s="550"/>
    </row>
    <row r="119" spans="1:11" ht="12.75">
      <c r="A119" s="24" t="s">
        <v>416</v>
      </c>
      <c r="B119" s="23" t="s">
        <v>417</v>
      </c>
      <c r="C119" s="23" t="s">
        <v>418</v>
      </c>
      <c r="D119" s="23" t="s">
        <v>419</v>
      </c>
      <c r="E119" s="23" t="s">
        <v>420</v>
      </c>
      <c r="F119" s="23" t="s">
        <v>421</v>
      </c>
      <c r="G119" s="23" t="s">
        <v>422</v>
      </c>
      <c r="H119" s="23" t="s">
        <v>423</v>
      </c>
      <c r="I119" s="23" t="s">
        <v>424</v>
      </c>
      <c r="J119" s="23" t="s">
        <v>425</v>
      </c>
      <c r="K119" s="25" t="s">
        <v>426</v>
      </c>
    </row>
    <row r="120" spans="1:11" ht="18.75" customHeight="1">
      <c r="A120" s="132">
        <v>5083</v>
      </c>
      <c r="B120" s="121">
        <v>743100</v>
      </c>
      <c r="C120" s="130" t="s">
        <v>768</v>
      </c>
      <c r="D120" s="20"/>
      <c r="E120" s="21">
        <f t="shared" si="20"/>
        <v>0</v>
      </c>
      <c r="F120" s="20"/>
      <c r="G120" s="20"/>
      <c r="H120" s="20"/>
      <c r="I120" s="20"/>
      <c r="J120" s="20"/>
      <c r="K120" s="22"/>
    </row>
    <row r="121" spans="1:11" ht="18.75" customHeight="1">
      <c r="A121" s="132">
        <v>5084</v>
      </c>
      <c r="B121" s="121">
        <v>743200</v>
      </c>
      <c r="C121" s="130" t="s">
        <v>450</v>
      </c>
      <c r="D121" s="20"/>
      <c r="E121" s="21">
        <f t="shared" si="20"/>
        <v>0</v>
      </c>
      <c r="F121" s="20"/>
      <c r="G121" s="20"/>
      <c r="H121" s="20"/>
      <c r="I121" s="20"/>
      <c r="J121" s="20"/>
      <c r="K121" s="22"/>
    </row>
    <row r="122" spans="1:11" ht="18.75" customHeight="1">
      <c r="A122" s="132">
        <v>5085</v>
      </c>
      <c r="B122" s="121">
        <v>743300</v>
      </c>
      <c r="C122" s="130" t="s">
        <v>451</v>
      </c>
      <c r="D122" s="20"/>
      <c r="E122" s="21">
        <f t="shared" si="20"/>
        <v>0</v>
      </c>
      <c r="F122" s="20"/>
      <c r="G122" s="20"/>
      <c r="H122" s="20"/>
      <c r="I122" s="20"/>
      <c r="J122" s="20"/>
      <c r="K122" s="22"/>
    </row>
    <row r="123" spans="1:11" ht="18.75" customHeight="1">
      <c r="A123" s="132">
        <v>5086</v>
      </c>
      <c r="B123" s="121">
        <v>743400</v>
      </c>
      <c r="C123" s="130" t="s">
        <v>452</v>
      </c>
      <c r="D123" s="20"/>
      <c r="E123" s="21">
        <f t="shared" si="20"/>
        <v>0</v>
      </c>
      <c r="F123" s="20"/>
      <c r="G123" s="20"/>
      <c r="H123" s="20"/>
      <c r="I123" s="20"/>
      <c r="J123" s="20"/>
      <c r="K123" s="22"/>
    </row>
    <row r="124" spans="1:11" ht="18.75" customHeight="1">
      <c r="A124" s="132">
        <v>5087</v>
      </c>
      <c r="B124" s="121">
        <v>743500</v>
      </c>
      <c r="C124" s="130" t="s">
        <v>453</v>
      </c>
      <c r="D124" s="20"/>
      <c r="E124" s="21">
        <f t="shared" si="20"/>
        <v>0</v>
      </c>
      <c r="F124" s="20"/>
      <c r="G124" s="20"/>
      <c r="H124" s="20"/>
      <c r="I124" s="20"/>
      <c r="J124" s="20"/>
      <c r="K124" s="22"/>
    </row>
    <row r="125" spans="1:11" ht="25.5">
      <c r="A125" s="132">
        <v>5088</v>
      </c>
      <c r="B125" s="121">
        <v>743900</v>
      </c>
      <c r="C125" s="130" t="s">
        <v>454</v>
      </c>
      <c r="D125" s="20"/>
      <c r="E125" s="21">
        <f t="shared" si="20"/>
        <v>0</v>
      </c>
      <c r="F125" s="20"/>
      <c r="G125" s="20"/>
      <c r="H125" s="20"/>
      <c r="I125" s="20"/>
      <c r="J125" s="20"/>
      <c r="K125" s="22"/>
    </row>
    <row r="126" spans="1:11" ht="25.5">
      <c r="A126" s="116">
        <v>5089</v>
      </c>
      <c r="B126" s="13">
        <v>744000</v>
      </c>
      <c r="C126" s="129" t="s">
        <v>769</v>
      </c>
      <c r="D126" s="18">
        <f>D127+D128</f>
        <v>0</v>
      </c>
      <c r="E126" s="18">
        <f t="shared" si="20"/>
        <v>0</v>
      </c>
      <c r="F126" s="18">
        <f aca="true" t="shared" si="25" ref="F126:K126">F127+F128</f>
        <v>0</v>
      </c>
      <c r="G126" s="18">
        <f t="shared" si="25"/>
        <v>0</v>
      </c>
      <c r="H126" s="18">
        <f t="shared" si="25"/>
        <v>0</v>
      </c>
      <c r="I126" s="18">
        <f t="shared" si="25"/>
        <v>0</v>
      </c>
      <c r="J126" s="18">
        <f t="shared" si="25"/>
        <v>0</v>
      </c>
      <c r="K126" s="19">
        <f t="shared" si="25"/>
        <v>0</v>
      </c>
    </row>
    <row r="127" spans="1:11" ht="27" customHeight="1">
      <c r="A127" s="132">
        <v>5090</v>
      </c>
      <c r="B127" s="121">
        <v>744100</v>
      </c>
      <c r="C127" s="130" t="s">
        <v>5</v>
      </c>
      <c r="D127" s="20"/>
      <c r="E127" s="21">
        <f t="shared" si="20"/>
        <v>0</v>
      </c>
      <c r="F127" s="20"/>
      <c r="G127" s="20"/>
      <c r="H127" s="20"/>
      <c r="I127" s="20"/>
      <c r="J127" s="20"/>
      <c r="K127" s="22"/>
    </row>
    <row r="128" spans="1:11" ht="25.5">
      <c r="A128" s="132">
        <v>5091</v>
      </c>
      <c r="B128" s="121">
        <v>744200</v>
      </c>
      <c r="C128" s="130" t="s">
        <v>6</v>
      </c>
      <c r="D128" s="20"/>
      <c r="E128" s="21">
        <f t="shared" si="20"/>
        <v>0</v>
      </c>
      <c r="F128" s="20"/>
      <c r="G128" s="20"/>
      <c r="H128" s="20"/>
      <c r="I128" s="20"/>
      <c r="J128" s="20"/>
      <c r="K128" s="22"/>
    </row>
    <row r="129" spans="1:11" ht="18.75" customHeight="1">
      <c r="A129" s="116">
        <v>5092</v>
      </c>
      <c r="B129" s="13">
        <v>745000</v>
      </c>
      <c r="C129" s="129" t="s">
        <v>770</v>
      </c>
      <c r="D129" s="18">
        <f>D130</f>
        <v>2013</v>
      </c>
      <c r="E129" s="18">
        <f t="shared" si="20"/>
        <v>2013</v>
      </c>
      <c r="F129" s="18">
        <f aca="true" t="shared" si="26" ref="F129:K129">F130</f>
        <v>0</v>
      </c>
      <c r="G129" s="18">
        <f t="shared" si="26"/>
        <v>0</v>
      </c>
      <c r="H129" s="18">
        <f t="shared" si="26"/>
        <v>0</v>
      </c>
      <c r="I129" s="18">
        <f t="shared" si="26"/>
        <v>1813</v>
      </c>
      <c r="J129" s="18">
        <f t="shared" si="26"/>
        <v>0</v>
      </c>
      <c r="K129" s="19">
        <f t="shared" si="26"/>
        <v>200</v>
      </c>
    </row>
    <row r="130" spans="1:11" ht="18.75" customHeight="1">
      <c r="A130" s="132">
        <v>5093</v>
      </c>
      <c r="B130" s="121">
        <v>745100</v>
      </c>
      <c r="C130" s="130" t="s">
        <v>7</v>
      </c>
      <c r="D130" s="20">
        <v>2013</v>
      </c>
      <c r="E130" s="21">
        <f t="shared" si="20"/>
        <v>2013</v>
      </c>
      <c r="F130" s="20"/>
      <c r="G130" s="20"/>
      <c r="H130" s="20"/>
      <c r="I130" s="20">
        <v>1813</v>
      </c>
      <c r="J130" s="20"/>
      <c r="K130" s="22">
        <v>200</v>
      </c>
    </row>
    <row r="131" spans="1:11" ht="25.5">
      <c r="A131" s="116">
        <v>5094</v>
      </c>
      <c r="B131" s="13">
        <v>770000</v>
      </c>
      <c r="C131" s="129" t="s">
        <v>771</v>
      </c>
      <c r="D131" s="18">
        <f>D132+D134</f>
        <v>0</v>
      </c>
      <c r="E131" s="18">
        <f t="shared" si="20"/>
        <v>0</v>
      </c>
      <c r="F131" s="18">
        <f aca="true" t="shared" si="27" ref="F131:K131">F132+F134</f>
        <v>0</v>
      </c>
      <c r="G131" s="18">
        <f t="shared" si="27"/>
        <v>0</v>
      </c>
      <c r="H131" s="18">
        <f t="shared" si="27"/>
        <v>0</v>
      </c>
      <c r="I131" s="18">
        <f t="shared" si="27"/>
        <v>0</v>
      </c>
      <c r="J131" s="18">
        <f t="shared" si="27"/>
        <v>0</v>
      </c>
      <c r="K131" s="19">
        <f t="shared" si="27"/>
        <v>0</v>
      </c>
    </row>
    <row r="132" spans="1:11" ht="25.5">
      <c r="A132" s="116">
        <v>5095</v>
      </c>
      <c r="B132" s="13">
        <v>771000</v>
      </c>
      <c r="C132" s="129" t="s">
        <v>772</v>
      </c>
      <c r="D132" s="18">
        <f>D133</f>
        <v>0</v>
      </c>
      <c r="E132" s="18">
        <f t="shared" si="20"/>
        <v>0</v>
      </c>
      <c r="F132" s="18">
        <f aca="true" t="shared" si="28" ref="F132:K132">F133</f>
        <v>0</v>
      </c>
      <c r="G132" s="18">
        <f t="shared" si="28"/>
        <v>0</v>
      </c>
      <c r="H132" s="18">
        <f t="shared" si="28"/>
        <v>0</v>
      </c>
      <c r="I132" s="18">
        <f t="shared" si="28"/>
        <v>0</v>
      </c>
      <c r="J132" s="18">
        <f t="shared" si="28"/>
        <v>0</v>
      </c>
      <c r="K132" s="19">
        <f t="shared" si="28"/>
        <v>0</v>
      </c>
    </row>
    <row r="133" spans="1:11" ht="18.75" customHeight="1">
      <c r="A133" s="132">
        <v>5096</v>
      </c>
      <c r="B133" s="121">
        <v>771100</v>
      </c>
      <c r="C133" s="130" t="s">
        <v>654</v>
      </c>
      <c r="D133" s="20"/>
      <c r="E133" s="21">
        <f t="shared" si="20"/>
        <v>0</v>
      </c>
      <c r="F133" s="20"/>
      <c r="G133" s="20"/>
      <c r="H133" s="20"/>
      <c r="I133" s="20"/>
      <c r="J133" s="20"/>
      <c r="K133" s="22"/>
    </row>
    <row r="134" spans="1:11" ht="25.5">
      <c r="A134" s="116">
        <v>5097</v>
      </c>
      <c r="B134" s="13">
        <v>772000</v>
      </c>
      <c r="C134" s="129" t="s">
        <v>773</v>
      </c>
      <c r="D134" s="18">
        <f>D135</f>
        <v>0</v>
      </c>
      <c r="E134" s="18">
        <f t="shared" si="20"/>
        <v>0</v>
      </c>
      <c r="F134" s="18">
        <f aca="true" t="shared" si="29" ref="F134:K134">F135</f>
        <v>0</v>
      </c>
      <c r="G134" s="18">
        <f t="shared" si="29"/>
        <v>0</v>
      </c>
      <c r="H134" s="18">
        <f t="shared" si="29"/>
        <v>0</v>
      </c>
      <c r="I134" s="18">
        <f t="shared" si="29"/>
        <v>0</v>
      </c>
      <c r="J134" s="18">
        <f t="shared" si="29"/>
        <v>0</v>
      </c>
      <c r="K134" s="19">
        <f t="shared" si="29"/>
        <v>0</v>
      </c>
    </row>
    <row r="135" spans="1:11" ht="25.5">
      <c r="A135" s="132">
        <v>5098</v>
      </c>
      <c r="B135" s="121">
        <v>772100</v>
      </c>
      <c r="C135" s="130" t="s">
        <v>655</v>
      </c>
      <c r="D135" s="20"/>
      <c r="E135" s="21">
        <f t="shared" si="20"/>
        <v>0</v>
      </c>
      <c r="F135" s="20"/>
      <c r="G135" s="20"/>
      <c r="H135" s="20"/>
      <c r="I135" s="20"/>
      <c r="J135" s="20"/>
      <c r="K135" s="22"/>
    </row>
    <row r="136" spans="1:11" ht="25.5">
      <c r="A136" s="116">
        <v>5099</v>
      </c>
      <c r="B136" s="13">
        <v>780000</v>
      </c>
      <c r="C136" s="129" t="s">
        <v>774</v>
      </c>
      <c r="D136" s="18">
        <f>D137</f>
        <v>106569</v>
      </c>
      <c r="E136" s="18">
        <f aca="true" t="shared" si="30" ref="E136:E175">SUM(F136:K136)</f>
        <v>101324</v>
      </c>
      <c r="F136" s="18">
        <f aca="true" t="shared" si="31" ref="F136:K136">F137</f>
        <v>0</v>
      </c>
      <c r="G136" s="18">
        <f t="shared" si="31"/>
        <v>0</v>
      </c>
      <c r="H136" s="18">
        <f t="shared" si="31"/>
        <v>0</v>
      </c>
      <c r="I136" s="18">
        <f t="shared" si="31"/>
        <v>101324</v>
      </c>
      <c r="J136" s="18">
        <f t="shared" si="31"/>
        <v>0</v>
      </c>
      <c r="K136" s="19">
        <f t="shared" si="31"/>
        <v>0</v>
      </c>
    </row>
    <row r="137" spans="1:11" ht="25.5">
      <c r="A137" s="116">
        <v>5100</v>
      </c>
      <c r="B137" s="13">
        <v>781000</v>
      </c>
      <c r="C137" s="129" t="s">
        <v>775</v>
      </c>
      <c r="D137" s="18">
        <f>D138+D139</f>
        <v>106569</v>
      </c>
      <c r="E137" s="18">
        <f t="shared" si="30"/>
        <v>101324</v>
      </c>
      <c r="F137" s="18">
        <f aca="true" t="shared" si="32" ref="F137:K137">F138+F139</f>
        <v>0</v>
      </c>
      <c r="G137" s="18">
        <f t="shared" si="32"/>
        <v>0</v>
      </c>
      <c r="H137" s="18">
        <f t="shared" si="32"/>
        <v>0</v>
      </c>
      <c r="I137" s="18">
        <f t="shared" si="32"/>
        <v>101324</v>
      </c>
      <c r="J137" s="18">
        <f t="shared" si="32"/>
        <v>0</v>
      </c>
      <c r="K137" s="19">
        <f t="shared" si="32"/>
        <v>0</v>
      </c>
    </row>
    <row r="138" spans="1:11" ht="18.75" customHeight="1">
      <c r="A138" s="132">
        <v>5101</v>
      </c>
      <c r="B138" s="121">
        <v>781100</v>
      </c>
      <c r="C138" s="130" t="s">
        <v>456</v>
      </c>
      <c r="D138" s="20">
        <v>106569</v>
      </c>
      <c r="E138" s="21">
        <f>SUM(F138:K138)</f>
        <v>101324</v>
      </c>
      <c r="F138" s="20"/>
      <c r="G138" s="20"/>
      <c r="H138" s="20"/>
      <c r="I138" s="20">
        <v>101324</v>
      </c>
      <c r="J138" s="20"/>
      <c r="K138" s="22"/>
    </row>
    <row r="139" spans="1:11" ht="25.5">
      <c r="A139" s="132">
        <v>5102</v>
      </c>
      <c r="B139" s="121">
        <v>781300</v>
      </c>
      <c r="C139" s="130" t="s">
        <v>486</v>
      </c>
      <c r="D139" s="20"/>
      <c r="E139" s="21">
        <f t="shared" si="30"/>
        <v>0</v>
      </c>
      <c r="F139" s="20"/>
      <c r="G139" s="20"/>
      <c r="H139" s="20"/>
      <c r="I139" s="20"/>
      <c r="J139" s="20"/>
      <c r="K139" s="22"/>
    </row>
    <row r="140" spans="1:11" ht="18.75" customHeight="1">
      <c r="A140" s="116">
        <v>5103</v>
      </c>
      <c r="B140" s="13">
        <v>790000</v>
      </c>
      <c r="C140" s="129" t="s">
        <v>776</v>
      </c>
      <c r="D140" s="18">
        <f>D141</f>
        <v>5740</v>
      </c>
      <c r="E140" s="18">
        <f t="shared" si="30"/>
        <v>5139</v>
      </c>
      <c r="F140" s="18">
        <f aca="true" t="shared" si="33" ref="F140:K140">F141</f>
        <v>5139</v>
      </c>
      <c r="G140" s="18">
        <f t="shared" si="33"/>
        <v>0</v>
      </c>
      <c r="H140" s="18">
        <f t="shared" si="33"/>
        <v>0</v>
      </c>
      <c r="I140" s="18">
        <f t="shared" si="33"/>
        <v>0</v>
      </c>
      <c r="J140" s="18">
        <f t="shared" si="33"/>
        <v>0</v>
      </c>
      <c r="K140" s="19">
        <f t="shared" si="33"/>
        <v>0</v>
      </c>
    </row>
    <row r="141" spans="1:11" ht="18.75" customHeight="1">
      <c r="A141" s="116">
        <v>5104</v>
      </c>
      <c r="B141" s="13">
        <v>791000</v>
      </c>
      <c r="C141" s="129" t="s">
        <v>777</v>
      </c>
      <c r="D141" s="18">
        <f>D146</f>
        <v>5740</v>
      </c>
      <c r="E141" s="18">
        <f t="shared" si="30"/>
        <v>5139</v>
      </c>
      <c r="F141" s="18">
        <f aca="true" t="shared" si="34" ref="F141:K141">F146</f>
        <v>5139</v>
      </c>
      <c r="G141" s="18">
        <f t="shared" si="34"/>
        <v>0</v>
      </c>
      <c r="H141" s="18">
        <f t="shared" si="34"/>
        <v>0</v>
      </c>
      <c r="I141" s="18">
        <f t="shared" si="34"/>
        <v>0</v>
      </c>
      <c r="J141" s="18">
        <f t="shared" si="34"/>
        <v>0</v>
      </c>
      <c r="K141" s="19">
        <f t="shared" si="34"/>
        <v>0</v>
      </c>
    </row>
    <row r="142" spans="1:11" ht="12.75">
      <c r="A142" s="555" t="s">
        <v>533</v>
      </c>
      <c r="B142" s="556" t="s">
        <v>534</v>
      </c>
      <c r="C142" s="548" t="s">
        <v>535</v>
      </c>
      <c r="D142" s="549" t="s">
        <v>907</v>
      </c>
      <c r="E142" s="549" t="s">
        <v>457</v>
      </c>
      <c r="F142" s="549"/>
      <c r="G142" s="549"/>
      <c r="H142" s="549"/>
      <c r="I142" s="549"/>
      <c r="J142" s="549"/>
      <c r="K142" s="550"/>
    </row>
    <row r="143" spans="1:11" ht="12.75">
      <c r="A143" s="555"/>
      <c r="B143" s="556"/>
      <c r="C143" s="548"/>
      <c r="D143" s="549"/>
      <c r="E143" s="548" t="s">
        <v>415</v>
      </c>
      <c r="F143" s="549" t="s">
        <v>910</v>
      </c>
      <c r="G143" s="549"/>
      <c r="H143" s="549"/>
      <c r="I143" s="549"/>
      <c r="J143" s="549" t="s">
        <v>909</v>
      </c>
      <c r="K143" s="550" t="s">
        <v>63</v>
      </c>
    </row>
    <row r="144" spans="1:11" ht="25.5">
      <c r="A144" s="555"/>
      <c r="B144" s="556"/>
      <c r="C144" s="548"/>
      <c r="D144" s="549"/>
      <c r="E144" s="548"/>
      <c r="F144" s="13" t="s">
        <v>458</v>
      </c>
      <c r="G144" s="13" t="s">
        <v>459</v>
      </c>
      <c r="H144" s="13" t="s">
        <v>908</v>
      </c>
      <c r="I144" s="13" t="s">
        <v>62</v>
      </c>
      <c r="J144" s="549"/>
      <c r="K144" s="550"/>
    </row>
    <row r="145" spans="1:11" ht="12.75">
      <c r="A145" s="24" t="s">
        <v>416</v>
      </c>
      <c r="B145" s="23" t="s">
        <v>417</v>
      </c>
      <c r="C145" s="23" t="s">
        <v>418</v>
      </c>
      <c r="D145" s="23" t="s">
        <v>419</v>
      </c>
      <c r="E145" s="23" t="s">
        <v>420</v>
      </c>
      <c r="F145" s="23" t="s">
        <v>421</v>
      </c>
      <c r="G145" s="23" t="s">
        <v>422</v>
      </c>
      <c r="H145" s="23" t="s">
        <v>423</v>
      </c>
      <c r="I145" s="23" t="s">
        <v>424</v>
      </c>
      <c r="J145" s="23" t="s">
        <v>425</v>
      </c>
      <c r="K145" s="25" t="s">
        <v>426</v>
      </c>
    </row>
    <row r="146" spans="1:11" ht="18.75" customHeight="1">
      <c r="A146" s="132">
        <v>5105</v>
      </c>
      <c r="B146" s="121">
        <v>791100</v>
      </c>
      <c r="C146" s="130" t="s">
        <v>653</v>
      </c>
      <c r="D146" s="20">
        <v>5740</v>
      </c>
      <c r="E146" s="21">
        <f t="shared" si="30"/>
        <v>5139</v>
      </c>
      <c r="F146" s="20">
        <v>5139</v>
      </c>
      <c r="G146" s="20"/>
      <c r="H146" s="20"/>
      <c r="I146" s="20"/>
      <c r="J146" s="20"/>
      <c r="K146" s="22"/>
    </row>
    <row r="147" spans="1:11" ht="25.5">
      <c r="A147" s="116">
        <v>5106</v>
      </c>
      <c r="B147" s="13">
        <v>800000</v>
      </c>
      <c r="C147" s="129" t="s">
        <v>778</v>
      </c>
      <c r="D147" s="18">
        <f>D148+D155+D162+D165</f>
        <v>0</v>
      </c>
      <c r="E147" s="18">
        <f t="shared" si="30"/>
        <v>0</v>
      </c>
      <c r="F147" s="18">
        <f aca="true" t="shared" si="35" ref="F147:K147">F148+F155+F162+F165</f>
        <v>0</v>
      </c>
      <c r="G147" s="18">
        <f t="shared" si="35"/>
        <v>0</v>
      </c>
      <c r="H147" s="18">
        <f t="shared" si="35"/>
        <v>0</v>
      </c>
      <c r="I147" s="18">
        <f t="shared" si="35"/>
        <v>0</v>
      </c>
      <c r="J147" s="18">
        <f t="shared" si="35"/>
        <v>0</v>
      </c>
      <c r="K147" s="19">
        <f t="shared" si="35"/>
        <v>0</v>
      </c>
    </row>
    <row r="148" spans="1:11" ht="25.5">
      <c r="A148" s="116">
        <v>5107</v>
      </c>
      <c r="B148" s="13">
        <v>810000</v>
      </c>
      <c r="C148" s="129" t="s">
        <v>779</v>
      </c>
      <c r="D148" s="18">
        <f>D149+D151+D153</f>
        <v>0</v>
      </c>
      <c r="E148" s="18">
        <f t="shared" si="30"/>
        <v>0</v>
      </c>
      <c r="F148" s="18">
        <f aca="true" t="shared" si="36" ref="F148:K148">F149+F151+F153</f>
        <v>0</v>
      </c>
      <c r="G148" s="18">
        <f t="shared" si="36"/>
        <v>0</v>
      </c>
      <c r="H148" s="18">
        <f t="shared" si="36"/>
        <v>0</v>
      </c>
      <c r="I148" s="18">
        <f t="shared" si="36"/>
        <v>0</v>
      </c>
      <c r="J148" s="18">
        <f t="shared" si="36"/>
        <v>0</v>
      </c>
      <c r="K148" s="19">
        <f t="shared" si="36"/>
        <v>0</v>
      </c>
    </row>
    <row r="149" spans="1:11" ht="18.75" customHeight="1">
      <c r="A149" s="116">
        <v>5108</v>
      </c>
      <c r="B149" s="13">
        <v>811000</v>
      </c>
      <c r="C149" s="129" t="s">
        <v>780</v>
      </c>
      <c r="D149" s="18">
        <f>D150</f>
        <v>0</v>
      </c>
      <c r="E149" s="18">
        <f t="shared" si="30"/>
        <v>0</v>
      </c>
      <c r="F149" s="18">
        <f aca="true" t="shared" si="37" ref="F149:K149">F150</f>
        <v>0</v>
      </c>
      <c r="G149" s="18">
        <f t="shared" si="37"/>
        <v>0</v>
      </c>
      <c r="H149" s="18">
        <f t="shared" si="37"/>
        <v>0</v>
      </c>
      <c r="I149" s="18">
        <f t="shared" si="37"/>
        <v>0</v>
      </c>
      <c r="J149" s="18">
        <f t="shared" si="37"/>
        <v>0</v>
      </c>
      <c r="K149" s="19">
        <f t="shared" si="37"/>
        <v>0</v>
      </c>
    </row>
    <row r="150" spans="1:11" ht="18.75" customHeight="1">
      <c r="A150" s="132">
        <v>5109</v>
      </c>
      <c r="B150" s="121">
        <v>811100</v>
      </c>
      <c r="C150" s="130" t="s">
        <v>578</v>
      </c>
      <c r="D150" s="20"/>
      <c r="E150" s="21">
        <f t="shared" si="30"/>
        <v>0</v>
      </c>
      <c r="F150" s="20"/>
      <c r="G150" s="20"/>
      <c r="H150" s="20"/>
      <c r="I150" s="20"/>
      <c r="J150" s="20"/>
      <c r="K150" s="22"/>
    </row>
    <row r="151" spans="1:11" ht="25.5">
      <c r="A151" s="116">
        <v>5110</v>
      </c>
      <c r="B151" s="13">
        <v>812000</v>
      </c>
      <c r="C151" s="129" t="s">
        <v>781</v>
      </c>
      <c r="D151" s="18">
        <f>D152</f>
        <v>0</v>
      </c>
      <c r="E151" s="18">
        <f t="shared" si="30"/>
        <v>0</v>
      </c>
      <c r="F151" s="18">
        <f aca="true" t="shared" si="38" ref="F151:K151">F152</f>
        <v>0</v>
      </c>
      <c r="G151" s="18">
        <f t="shared" si="38"/>
        <v>0</v>
      </c>
      <c r="H151" s="18">
        <f t="shared" si="38"/>
        <v>0</v>
      </c>
      <c r="I151" s="18">
        <f t="shared" si="38"/>
        <v>0</v>
      </c>
      <c r="J151" s="18">
        <f t="shared" si="38"/>
        <v>0</v>
      </c>
      <c r="K151" s="19">
        <f t="shared" si="38"/>
        <v>0</v>
      </c>
    </row>
    <row r="152" spans="1:11" ht="18.75" customHeight="1">
      <c r="A152" s="132">
        <v>5111</v>
      </c>
      <c r="B152" s="121">
        <v>812100</v>
      </c>
      <c r="C152" s="130" t="s">
        <v>579</v>
      </c>
      <c r="D152" s="20"/>
      <c r="E152" s="21">
        <f t="shared" si="30"/>
        <v>0</v>
      </c>
      <c r="F152" s="20"/>
      <c r="G152" s="20"/>
      <c r="H152" s="20"/>
      <c r="I152" s="20"/>
      <c r="J152" s="20"/>
      <c r="K152" s="22"/>
    </row>
    <row r="153" spans="1:11" ht="25.5">
      <c r="A153" s="116">
        <v>5112</v>
      </c>
      <c r="B153" s="13">
        <v>813000</v>
      </c>
      <c r="C153" s="129" t="s">
        <v>782</v>
      </c>
      <c r="D153" s="18">
        <f>D154</f>
        <v>0</v>
      </c>
      <c r="E153" s="18">
        <f t="shared" si="30"/>
        <v>0</v>
      </c>
      <c r="F153" s="18">
        <f aca="true" t="shared" si="39" ref="F153:K153">F154</f>
        <v>0</v>
      </c>
      <c r="G153" s="18">
        <f t="shared" si="39"/>
        <v>0</v>
      </c>
      <c r="H153" s="18">
        <f t="shared" si="39"/>
        <v>0</v>
      </c>
      <c r="I153" s="18">
        <f t="shared" si="39"/>
        <v>0</v>
      </c>
      <c r="J153" s="18">
        <f t="shared" si="39"/>
        <v>0</v>
      </c>
      <c r="K153" s="19">
        <f t="shared" si="39"/>
        <v>0</v>
      </c>
    </row>
    <row r="154" spans="1:11" ht="18.75" customHeight="1">
      <c r="A154" s="132">
        <v>5113</v>
      </c>
      <c r="B154" s="121">
        <v>813100</v>
      </c>
      <c r="C154" s="130" t="s">
        <v>635</v>
      </c>
      <c r="D154" s="20"/>
      <c r="E154" s="21">
        <f t="shared" si="30"/>
        <v>0</v>
      </c>
      <c r="F154" s="20"/>
      <c r="G154" s="20"/>
      <c r="H154" s="20"/>
      <c r="I154" s="20"/>
      <c r="J154" s="20"/>
      <c r="K154" s="22"/>
    </row>
    <row r="155" spans="1:11" ht="25.5">
      <c r="A155" s="116">
        <v>5114</v>
      </c>
      <c r="B155" s="13">
        <v>820000</v>
      </c>
      <c r="C155" s="129" t="s">
        <v>783</v>
      </c>
      <c r="D155" s="18">
        <f>D156+D158+D160</f>
        <v>0</v>
      </c>
      <c r="E155" s="18">
        <f t="shared" si="30"/>
        <v>0</v>
      </c>
      <c r="F155" s="18">
        <f aca="true" t="shared" si="40" ref="F155:K155">F156+F158+F160</f>
        <v>0</v>
      </c>
      <c r="G155" s="18">
        <f t="shared" si="40"/>
        <v>0</v>
      </c>
      <c r="H155" s="18">
        <f t="shared" si="40"/>
        <v>0</v>
      </c>
      <c r="I155" s="18">
        <f t="shared" si="40"/>
        <v>0</v>
      </c>
      <c r="J155" s="18">
        <f t="shared" si="40"/>
        <v>0</v>
      </c>
      <c r="K155" s="19">
        <f t="shared" si="40"/>
        <v>0</v>
      </c>
    </row>
    <row r="156" spans="1:11" ht="18.75" customHeight="1">
      <c r="A156" s="116">
        <v>5115</v>
      </c>
      <c r="B156" s="13">
        <v>821000</v>
      </c>
      <c r="C156" s="129" t="s">
        <v>784</v>
      </c>
      <c r="D156" s="18">
        <f>D157</f>
        <v>0</v>
      </c>
      <c r="E156" s="18">
        <f t="shared" si="30"/>
        <v>0</v>
      </c>
      <c r="F156" s="18">
        <f aca="true" t="shared" si="41" ref="F156:K156">F157</f>
        <v>0</v>
      </c>
      <c r="G156" s="18">
        <f t="shared" si="41"/>
        <v>0</v>
      </c>
      <c r="H156" s="18">
        <f t="shared" si="41"/>
        <v>0</v>
      </c>
      <c r="I156" s="18">
        <f t="shared" si="41"/>
        <v>0</v>
      </c>
      <c r="J156" s="18">
        <f t="shared" si="41"/>
        <v>0</v>
      </c>
      <c r="K156" s="19">
        <f t="shared" si="41"/>
        <v>0</v>
      </c>
    </row>
    <row r="157" spans="1:11" ht="18.75" customHeight="1">
      <c r="A157" s="132">
        <v>5116</v>
      </c>
      <c r="B157" s="121">
        <v>821100</v>
      </c>
      <c r="C157" s="130" t="s">
        <v>568</v>
      </c>
      <c r="D157" s="20"/>
      <c r="E157" s="21">
        <f t="shared" si="30"/>
        <v>0</v>
      </c>
      <c r="F157" s="20"/>
      <c r="G157" s="20"/>
      <c r="H157" s="20"/>
      <c r="I157" s="20"/>
      <c r="J157" s="20"/>
      <c r="K157" s="22"/>
    </row>
    <row r="158" spans="1:11" ht="25.5">
      <c r="A158" s="116">
        <v>5117</v>
      </c>
      <c r="B158" s="13">
        <v>822000</v>
      </c>
      <c r="C158" s="129" t="s">
        <v>785</v>
      </c>
      <c r="D158" s="18">
        <f>D159</f>
        <v>0</v>
      </c>
      <c r="E158" s="18">
        <f t="shared" si="30"/>
        <v>0</v>
      </c>
      <c r="F158" s="18">
        <f aca="true" t="shared" si="42" ref="F158:K158">F159</f>
        <v>0</v>
      </c>
      <c r="G158" s="18">
        <f t="shared" si="42"/>
        <v>0</v>
      </c>
      <c r="H158" s="18">
        <f t="shared" si="42"/>
        <v>0</v>
      </c>
      <c r="I158" s="18">
        <f t="shared" si="42"/>
        <v>0</v>
      </c>
      <c r="J158" s="18">
        <f t="shared" si="42"/>
        <v>0</v>
      </c>
      <c r="K158" s="19">
        <f t="shared" si="42"/>
        <v>0</v>
      </c>
    </row>
    <row r="159" spans="1:11" ht="18.75" customHeight="1">
      <c r="A159" s="132">
        <v>5118</v>
      </c>
      <c r="B159" s="121">
        <v>822100</v>
      </c>
      <c r="C159" s="130" t="s">
        <v>569</v>
      </c>
      <c r="D159" s="20"/>
      <c r="E159" s="21">
        <f t="shared" si="30"/>
        <v>0</v>
      </c>
      <c r="F159" s="20"/>
      <c r="G159" s="20"/>
      <c r="H159" s="20"/>
      <c r="I159" s="20"/>
      <c r="J159" s="20"/>
      <c r="K159" s="22"/>
    </row>
    <row r="160" spans="1:11" ht="25.5">
      <c r="A160" s="116">
        <v>5119</v>
      </c>
      <c r="B160" s="13">
        <v>823000</v>
      </c>
      <c r="C160" s="129" t="s">
        <v>786</v>
      </c>
      <c r="D160" s="18">
        <f>D161</f>
        <v>0</v>
      </c>
      <c r="E160" s="18">
        <f t="shared" si="30"/>
        <v>0</v>
      </c>
      <c r="F160" s="18">
        <f aca="true" t="shared" si="43" ref="F160:K160">F161</f>
        <v>0</v>
      </c>
      <c r="G160" s="18">
        <f t="shared" si="43"/>
        <v>0</v>
      </c>
      <c r="H160" s="18">
        <f t="shared" si="43"/>
        <v>0</v>
      </c>
      <c r="I160" s="18">
        <f t="shared" si="43"/>
        <v>0</v>
      </c>
      <c r="J160" s="18">
        <f t="shared" si="43"/>
        <v>0</v>
      </c>
      <c r="K160" s="19">
        <f t="shared" si="43"/>
        <v>0</v>
      </c>
    </row>
    <row r="161" spans="1:11" ht="18.75" customHeight="1">
      <c r="A161" s="132">
        <v>5120</v>
      </c>
      <c r="B161" s="121">
        <v>823100</v>
      </c>
      <c r="C161" s="130" t="s">
        <v>570</v>
      </c>
      <c r="D161" s="20"/>
      <c r="E161" s="21">
        <f t="shared" si="30"/>
        <v>0</v>
      </c>
      <c r="F161" s="20"/>
      <c r="G161" s="20"/>
      <c r="H161" s="20"/>
      <c r="I161" s="20"/>
      <c r="J161" s="20"/>
      <c r="K161" s="22"/>
    </row>
    <row r="162" spans="1:11" ht="18.75" customHeight="1">
      <c r="A162" s="116">
        <v>5121</v>
      </c>
      <c r="B162" s="13">
        <v>830000</v>
      </c>
      <c r="C162" s="129" t="s">
        <v>787</v>
      </c>
      <c r="D162" s="18">
        <f>D163</f>
        <v>0</v>
      </c>
      <c r="E162" s="18">
        <f t="shared" si="30"/>
        <v>0</v>
      </c>
      <c r="F162" s="18">
        <f aca="true" t="shared" si="44" ref="F162:K163">F163</f>
        <v>0</v>
      </c>
      <c r="G162" s="18">
        <f t="shared" si="44"/>
        <v>0</v>
      </c>
      <c r="H162" s="18">
        <f t="shared" si="44"/>
        <v>0</v>
      </c>
      <c r="I162" s="18">
        <f t="shared" si="44"/>
        <v>0</v>
      </c>
      <c r="J162" s="18">
        <f t="shared" si="44"/>
        <v>0</v>
      </c>
      <c r="K162" s="19">
        <f t="shared" si="44"/>
        <v>0</v>
      </c>
    </row>
    <row r="163" spans="1:11" ht="18.75" customHeight="1">
      <c r="A163" s="116">
        <v>5122</v>
      </c>
      <c r="B163" s="13">
        <v>831000</v>
      </c>
      <c r="C163" s="129" t="s">
        <v>788</v>
      </c>
      <c r="D163" s="18">
        <f>D164</f>
        <v>0</v>
      </c>
      <c r="E163" s="18">
        <f t="shared" si="30"/>
        <v>0</v>
      </c>
      <c r="F163" s="18">
        <f t="shared" si="44"/>
        <v>0</v>
      </c>
      <c r="G163" s="18">
        <f t="shared" si="44"/>
        <v>0</v>
      </c>
      <c r="H163" s="18">
        <f t="shared" si="44"/>
        <v>0</v>
      </c>
      <c r="I163" s="18">
        <f t="shared" si="44"/>
        <v>0</v>
      </c>
      <c r="J163" s="18">
        <f t="shared" si="44"/>
        <v>0</v>
      </c>
      <c r="K163" s="19">
        <f t="shared" si="44"/>
        <v>0</v>
      </c>
    </row>
    <row r="164" spans="1:11" ht="18.75" customHeight="1">
      <c r="A164" s="132">
        <v>5123</v>
      </c>
      <c r="B164" s="121">
        <v>831100</v>
      </c>
      <c r="C164" s="130" t="s">
        <v>446</v>
      </c>
      <c r="D164" s="20"/>
      <c r="E164" s="21">
        <f t="shared" si="30"/>
        <v>0</v>
      </c>
      <c r="F164" s="20"/>
      <c r="G164" s="20"/>
      <c r="H164" s="20"/>
      <c r="I164" s="20"/>
      <c r="J164" s="20"/>
      <c r="K164" s="22"/>
    </row>
    <row r="165" spans="1:11" ht="25.5">
      <c r="A165" s="116">
        <v>5124</v>
      </c>
      <c r="B165" s="13">
        <v>840000</v>
      </c>
      <c r="C165" s="129" t="s">
        <v>789</v>
      </c>
      <c r="D165" s="18">
        <f>D166+D168+D174</f>
        <v>0</v>
      </c>
      <c r="E165" s="18">
        <f t="shared" si="30"/>
        <v>0</v>
      </c>
      <c r="F165" s="18">
        <f aca="true" t="shared" si="45" ref="F165:K165">F166+F168+F174</f>
        <v>0</v>
      </c>
      <c r="G165" s="18">
        <f t="shared" si="45"/>
        <v>0</v>
      </c>
      <c r="H165" s="18">
        <f t="shared" si="45"/>
        <v>0</v>
      </c>
      <c r="I165" s="18">
        <f t="shared" si="45"/>
        <v>0</v>
      </c>
      <c r="J165" s="18">
        <f t="shared" si="45"/>
        <v>0</v>
      </c>
      <c r="K165" s="19">
        <f t="shared" si="45"/>
        <v>0</v>
      </c>
    </row>
    <row r="166" spans="1:11" ht="18.75" customHeight="1">
      <c r="A166" s="116">
        <v>5125</v>
      </c>
      <c r="B166" s="13">
        <v>841000</v>
      </c>
      <c r="C166" s="129" t="s">
        <v>790</v>
      </c>
      <c r="D166" s="18">
        <f>D167</f>
        <v>0</v>
      </c>
      <c r="E166" s="18">
        <f t="shared" si="30"/>
        <v>0</v>
      </c>
      <c r="F166" s="18">
        <f aca="true" t="shared" si="46" ref="F166:K166">F167</f>
        <v>0</v>
      </c>
      <c r="G166" s="18">
        <f t="shared" si="46"/>
        <v>0</v>
      </c>
      <c r="H166" s="18">
        <f t="shared" si="46"/>
        <v>0</v>
      </c>
      <c r="I166" s="18">
        <f t="shared" si="46"/>
        <v>0</v>
      </c>
      <c r="J166" s="18">
        <f t="shared" si="46"/>
        <v>0</v>
      </c>
      <c r="K166" s="19">
        <f t="shared" si="46"/>
        <v>0</v>
      </c>
    </row>
    <row r="167" spans="1:11" ht="18.75" customHeight="1">
      <c r="A167" s="132">
        <v>5126</v>
      </c>
      <c r="B167" s="121">
        <v>841100</v>
      </c>
      <c r="C167" s="130" t="s">
        <v>447</v>
      </c>
      <c r="D167" s="20"/>
      <c r="E167" s="21">
        <f t="shared" si="30"/>
        <v>0</v>
      </c>
      <c r="F167" s="20"/>
      <c r="G167" s="20"/>
      <c r="H167" s="20"/>
      <c r="I167" s="20"/>
      <c r="J167" s="20"/>
      <c r="K167" s="22"/>
    </row>
    <row r="168" spans="1:11" ht="18.75" customHeight="1">
      <c r="A168" s="116">
        <v>5127</v>
      </c>
      <c r="B168" s="13">
        <v>842000</v>
      </c>
      <c r="C168" s="129" t="s">
        <v>791</v>
      </c>
      <c r="D168" s="18">
        <f>D173</f>
        <v>0</v>
      </c>
      <c r="E168" s="18">
        <f t="shared" si="30"/>
        <v>0</v>
      </c>
      <c r="F168" s="18">
        <f aca="true" t="shared" si="47" ref="F168:K168">F173</f>
        <v>0</v>
      </c>
      <c r="G168" s="18">
        <f t="shared" si="47"/>
        <v>0</v>
      </c>
      <c r="H168" s="18">
        <f t="shared" si="47"/>
        <v>0</v>
      </c>
      <c r="I168" s="18">
        <f t="shared" si="47"/>
        <v>0</v>
      </c>
      <c r="J168" s="18">
        <f t="shared" si="47"/>
        <v>0</v>
      </c>
      <c r="K168" s="19">
        <f t="shared" si="47"/>
        <v>0</v>
      </c>
    </row>
    <row r="169" spans="1:11" ht="12.75">
      <c r="A169" s="555" t="s">
        <v>533</v>
      </c>
      <c r="B169" s="556" t="s">
        <v>534</v>
      </c>
      <c r="C169" s="548" t="s">
        <v>535</v>
      </c>
      <c r="D169" s="549" t="s">
        <v>907</v>
      </c>
      <c r="E169" s="549" t="s">
        <v>457</v>
      </c>
      <c r="F169" s="549"/>
      <c r="G169" s="549"/>
      <c r="H169" s="549"/>
      <c r="I169" s="549"/>
      <c r="J169" s="549"/>
      <c r="K169" s="550"/>
    </row>
    <row r="170" spans="1:11" ht="12.75">
      <c r="A170" s="555"/>
      <c r="B170" s="556"/>
      <c r="C170" s="548"/>
      <c r="D170" s="549"/>
      <c r="E170" s="548" t="s">
        <v>415</v>
      </c>
      <c r="F170" s="549" t="s">
        <v>910</v>
      </c>
      <c r="G170" s="549"/>
      <c r="H170" s="549"/>
      <c r="I170" s="549"/>
      <c r="J170" s="549" t="s">
        <v>909</v>
      </c>
      <c r="K170" s="550" t="s">
        <v>63</v>
      </c>
    </row>
    <row r="171" spans="1:11" ht="25.5">
      <c r="A171" s="555"/>
      <c r="B171" s="556"/>
      <c r="C171" s="548"/>
      <c r="D171" s="549"/>
      <c r="E171" s="548"/>
      <c r="F171" s="13" t="s">
        <v>458</v>
      </c>
      <c r="G171" s="13" t="s">
        <v>459</v>
      </c>
      <c r="H171" s="13" t="s">
        <v>908</v>
      </c>
      <c r="I171" s="13" t="s">
        <v>62</v>
      </c>
      <c r="J171" s="549"/>
      <c r="K171" s="550"/>
    </row>
    <row r="172" spans="1:11" ht="12.75">
      <c r="A172" s="24" t="s">
        <v>416</v>
      </c>
      <c r="B172" s="23" t="s">
        <v>417</v>
      </c>
      <c r="C172" s="23" t="s">
        <v>418</v>
      </c>
      <c r="D172" s="23" t="s">
        <v>419</v>
      </c>
      <c r="E172" s="23" t="s">
        <v>420</v>
      </c>
      <c r="F172" s="23" t="s">
        <v>421</v>
      </c>
      <c r="G172" s="23" t="s">
        <v>422</v>
      </c>
      <c r="H172" s="23" t="s">
        <v>423</v>
      </c>
      <c r="I172" s="23" t="s">
        <v>424</v>
      </c>
      <c r="J172" s="23" t="s">
        <v>425</v>
      </c>
      <c r="K172" s="25" t="s">
        <v>426</v>
      </c>
    </row>
    <row r="173" spans="1:11" ht="22.5" customHeight="1">
      <c r="A173" s="132">
        <v>5128</v>
      </c>
      <c r="B173" s="121">
        <v>842100</v>
      </c>
      <c r="C173" s="130" t="s">
        <v>448</v>
      </c>
      <c r="D173" s="20"/>
      <c r="E173" s="21">
        <f t="shared" si="30"/>
        <v>0</v>
      </c>
      <c r="F173" s="20"/>
      <c r="G173" s="20"/>
      <c r="H173" s="20"/>
      <c r="I173" s="20"/>
      <c r="J173" s="20"/>
      <c r="K173" s="22"/>
    </row>
    <row r="174" spans="1:11" ht="12.75">
      <c r="A174" s="116">
        <v>5129</v>
      </c>
      <c r="B174" s="13">
        <v>843000</v>
      </c>
      <c r="C174" s="129" t="s">
        <v>792</v>
      </c>
      <c r="D174" s="18">
        <f>D175</f>
        <v>0</v>
      </c>
      <c r="E174" s="18">
        <f t="shared" si="30"/>
        <v>0</v>
      </c>
      <c r="F174" s="18">
        <f aca="true" t="shared" si="48" ref="F174:K174">F175</f>
        <v>0</v>
      </c>
      <c r="G174" s="18">
        <f t="shared" si="48"/>
        <v>0</v>
      </c>
      <c r="H174" s="18">
        <f t="shared" si="48"/>
        <v>0</v>
      </c>
      <c r="I174" s="18">
        <f t="shared" si="48"/>
        <v>0</v>
      </c>
      <c r="J174" s="18">
        <f t="shared" si="48"/>
        <v>0</v>
      </c>
      <c r="K174" s="19">
        <f t="shared" si="48"/>
        <v>0</v>
      </c>
    </row>
    <row r="175" spans="1:11" ht="22.5" customHeight="1">
      <c r="A175" s="132">
        <v>5130</v>
      </c>
      <c r="B175" s="121">
        <v>843100</v>
      </c>
      <c r="C175" s="130" t="s">
        <v>449</v>
      </c>
      <c r="D175" s="20"/>
      <c r="E175" s="21">
        <f t="shared" si="30"/>
        <v>0</v>
      </c>
      <c r="F175" s="20"/>
      <c r="G175" s="20"/>
      <c r="H175" s="20"/>
      <c r="I175" s="20"/>
      <c r="J175" s="20"/>
      <c r="K175" s="22"/>
    </row>
    <row r="176" spans="1:11" ht="25.5">
      <c r="A176" s="116">
        <v>5131</v>
      </c>
      <c r="B176" s="13">
        <v>900000</v>
      </c>
      <c r="C176" s="129" t="s">
        <v>793</v>
      </c>
      <c r="D176" s="18">
        <f>D177+D200</f>
        <v>0</v>
      </c>
      <c r="E176" s="18">
        <f aca="true" t="shared" si="49" ref="E176:E211">SUM(F176:K176)</f>
        <v>0</v>
      </c>
      <c r="F176" s="18">
        <f aca="true" t="shared" si="50" ref="F176:K176">F177+F200</f>
        <v>0</v>
      </c>
      <c r="G176" s="18">
        <f t="shared" si="50"/>
        <v>0</v>
      </c>
      <c r="H176" s="18">
        <f t="shared" si="50"/>
        <v>0</v>
      </c>
      <c r="I176" s="18">
        <f t="shared" si="50"/>
        <v>0</v>
      </c>
      <c r="J176" s="18">
        <f t="shared" si="50"/>
        <v>0</v>
      </c>
      <c r="K176" s="19">
        <f t="shared" si="50"/>
        <v>0</v>
      </c>
    </row>
    <row r="177" spans="1:11" ht="12.75">
      <c r="A177" s="116">
        <v>5132</v>
      </c>
      <c r="B177" s="13">
        <v>910000</v>
      </c>
      <c r="C177" s="129" t="s">
        <v>794</v>
      </c>
      <c r="D177" s="18">
        <f>D178+D188</f>
        <v>0</v>
      </c>
      <c r="E177" s="18">
        <f t="shared" si="49"/>
        <v>0</v>
      </c>
      <c r="F177" s="18">
        <f aca="true" t="shared" si="51" ref="F177:K177">F178+F188</f>
        <v>0</v>
      </c>
      <c r="G177" s="18">
        <f t="shared" si="51"/>
        <v>0</v>
      </c>
      <c r="H177" s="18">
        <f t="shared" si="51"/>
        <v>0</v>
      </c>
      <c r="I177" s="18">
        <f t="shared" si="51"/>
        <v>0</v>
      </c>
      <c r="J177" s="18">
        <f t="shared" si="51"/>
        <v>0</v>
      </c>
      <c r="K177" s="19">
        <f t="shared" si="51"/>
        <v>0</v>
      </c>
    </row>
    <row r="178" spans="1:11" ht="25.5">
      <c r="A178" s="116">
        <v>5133</v>
      </c>
      <c r="B178" s="13">
        <v>911000</v>
      </c>
      <c r="C178" s="129" t="s">
        <v>795</v>
      </c>
      <c r="D178" s="18">
        <f>SUM(D179:D187)</f>
        <v>0</v>
      </c>
      <c r="E178" s="18">
        <f t="shared" si="49"/>
        <v>0</v>
      </c>
      <c r="F178" s="18">
        <f aca="true" t="shared" si="52" ref="F178:K178">SUM(F179:F187)</f>
        <v>0</v>
      </c>
      <c r="G178" s="18">
        <f t="shared" si="52"/>
        <v>0</v>
      </c>
      <c r="H178" s="18">
        <f t="shared" si="52"/>
        <v>0</v>
      </c>
      <c r="I178" s="18">
        <f t="shared" si="52"/>
        <v>0</v>
      </c>
      <c r="J178" s="18">
        <f t="shared" si="52"/>
        <v>0</v>
      </c>
      <c r="K178" s="19">
        <f t="shared" si="52"/>
        <v>0</v>
      </c>
    </row>
    <row r="179" spans="1:11" ht="25.5">
      <c r="A179" s="132">
        <v>5134</v>
      </c>
      <c r="B179" s="121">
        <v>911100</v>
      </c>
      <c r="C179" s="130" t="s">
        <v>20</v>
      </c>
      <c r="D179" s="20"/>
      <c r="E179" s="21">
        <f t="shared" si="49"/>
        <v>0</v>
      </c>
      <c r="F179" s="20"/>
      <c r="G179" s="20"/>
      <c r="H179" s="20"/>
      <c r="I179" s="20"/>
      <c r="J179" s="20"/>
      <c r="K179" s="22"/>
    </row>
    <row r="180" spans="1:11" ht="22.5" customHeight="1">
      <c r="A180" s="132">
        <v>5135</v>
      </c>
      <c r="B180" s="121">
        <v>911200</v>
      </c>
      <c r="C180" s="130" t="s">
        <v>21</v>
      </c>
      <c r="D180" s="20"/>
      <c r="E180" s="21">
        <f t="shared" si="49"/>
        <v>0</v>
      </c>
      <c r="F180" s="20"/>
      <c r="G180" s="20"/>
      <c r="H180" s="20"/>
      <c r="I180" s="20"/>
      <c r="J180" s="20"/>
      <c r="K180" s="22"/>
    </row>
    <row r="181" spans="1:11" ht="25.5">
      <c r="A181" s="132">
        <v>5136</v>
      </c>
      <c r="B181" s="121">
        <v>911300</v>
      </c>
      <c r="C181" s="130" t="s">
        <v>22</v>
      </c>
      <c r="D181" s="20"/>
      <c r="E181" s="21">
        <f t="shared" si="49"/>
        <v>0</v>
      </c>
      <c r="F181" s="20"/>
      <c r="G181" s="20"/>
      <c r="H181" s="20"/>
      <c r="I181" s="20"/>
      <c r="J181" s="20"/>
      <c r="K181" s="22"/>
    </row>
    <row r="182" spans="1:11" ht="22.5" customHeight="1">
      <c r="A182" s="132">
        <v>5137</v>
      </c>
      <c r="B182" s="121">
        <v>911400</v>
      </c>
      <c r="C182" s="130" t="s">
        <v>23</v>
      </c>
      <c r="D182" s="20"/>
      <c r="E182" s="21">
        <f t="shared" si="49"/>
        <v>0</v>
      </c>
      <c r="F182" s="20"/>
      <c r="G182" s="20"/>
      <c r="H182" s="20"/>
      <c r="I182" s="20"/>
      <c r="J182" s="20"/>
      <c r="K182" s="22"/>
    </row>
    <row r="183" spans="1:11" ht="22.5" customHeight="1">
      <c r="A183" s="132">
        <v>5138</v>
      </c>
      <c r="B183" s="121">
        <v>911500</v>
      </c>
      <c r="C183" s="130" t="s">
        <v>377</v>
      </c>
      <c r="D183" s="20"/>
      <c r="E183" s="21">
        <f t="shared" si="49"/>
        <v>0</v>
      </c>
      <c r="F183" s="20"/>
      <c r="G183" s="20"/>
      <c r="H183" s="20"/>
      <c r="I183" s="20"/>
      <c r="J183" s="20"/>
      <c r="K183" s="22"/>
    </row>
    <row r="184" spans="1:11" ht="22.5" customHeight="1">
      <c r="A184" s="132">
        <v>5139</v>
      </c>
      <c r="B184" s="121">
        <v>911600</v>
      </c>
      <c r="C184" s="130" t="s">
        <v>636</v>
      </c>
      <c r="D184" s="20"/>
      <c r="E184" s="21">
        <f t="shared" si="49"/>
        <v>0</v>
      </c>
      <c r="F184" s="20"/>
      <c r="G184" s="20"/>
      <c r="H184" s="20"/>
      <c r="I184" s="20"/>
      <c r="J184" s="20"/>
      <c r="K184" s="22"/>
    </row>
    <row r="185" spans="1:11" ht="22.5" customHeight="1">
      <c r="A185" s="132">
        <v>5140</v>
      </c>
      <c r="B185" s="121">
        <v>911700</v>
      </c>
      <c r="C185" s="130" t="s">
        <v>24</v>
      </c>
      <c r="D185" s="20"/>
      <c r="E185" s="21">
        <f t="shared" si="49"/>
        <v>0</v>
      </c>
      <c r="F185" s="20"/>
      <c r="G185" s="20"/>
      <c r="H185" s="20"/>
      <c r="I185" s="20"/>
      <c r="J185" s="20"/>
      <c r="K185" s="22"/>
    </row>
    <row r="186" spans="1:11" ht="22.5" customHeight="1">
      <c r="A186" s="132">
        <v>5141</v>
      </c>
      <c r="B186" s="121">
        <v>911800</v>
      </c>
      <c r="C186" s="130" t="s">
        <v>25</v>
      </c>
      <c r="D186" s="20"/>
      <c r="E186" s="21">
        <f t="shared" si="49"/>
        <v>0</v>
      </c>
      <c r="F186" s="20"/>
      <c r="G186" s="20"/>
      <c r="H186" s="20"/>
      <c r="I186" s="20"/>
      <c r="J186" s="20"/>
      <c r="K186" s="22"/>
    </row>
    <row r="187" spans="1:11" ht="22.5" customHeight="1">
      <c r="A187" s="132">
        <v>5142</v>
      </c>
      <c r="B187" s="121">
        <v>911900</v>
      </c>
      <c r="C187" s="130" t="s">
        <v>193</v>
      </c>
      <c r="D187" s="20"/>
      <c r="E187" s="21">
        <f t="shared" si="49"/>
        <v>0</v>
      </c>
      <c r="F187" s="20"/>
      <c r="G187" s="20"/>
      <c r="H187" s="20"/>
      <c r="I187" s="20"/>
      <c r="J187" s="20"/>
      <c r="K187" s="22"/>
    </row>
    <row r="188" spans="1:11" ht="25.5">
      <c r="A188" s="116">
        <v>5143</v>
      </c>
      <c r="B188" s="13">
        <v>912000</v>
      </c>
      <c r="C188" s="129" t="s">
        <v>796</v>
      </c>
      <c r="D188" s="18">
        <f>SUM(D189:D199)</f>
        <v>0</v>
      </c>
      <c r="E188" s="18">
        <f t="shared" si="49"/>
        <v>0</v>
      </c>
      <c r="F188" s="18">
        <f aca="true" t="shared" si="53" ref="F188:K188">SUM(F189:F199)</f>
        <v>0</v>
      </c>
      <c r="G188" s="18">
        <f t="shared" si="53"/>
        <v>0</v>
      </c>
      <c r="H188" s="18">
        <f t="shared" si="53"/>
        <v>0</v>
      </c>
      <c r="I188" s="18">
        <f t="shared" si="53"/>
        <v>0</v>
      </c>
      <c r="J188" s="18">
        <f t="shared" si="53"/>
        <v>0</v>
      </c>
      <c r="K188" s="19">
        <f t="shared" si="53"/>
        <v>0</v>
      </c>
    </row>
    <row r="189" spans="1:11" ht="25.5">
      <c r="A189" s="132">
        <v>5144</v>
      </c>
      <c r="B189" s="121">
        <v>912100</v>
      </c>
      <c r="C189" s="130" t="s">
        <v>757</v>
      </c>
      <c r="D189" s="20"/>
      <c r="E189" s="21">
        <f t="shared" si="49"/>
        <v>0</v>
      </c>
      <c r="F189" s="20"/>
      <c r="G189" s="20"/>
      <c r="H189" s="20"/>
      <c r="I189" s="20"/>
      <c r="J189" s="20"/>
      <c r="K189" s="22"/>
    </row>
    <row r="190" spans="1:11" ht="22.5" customHeight="1">
      <c r="A190" s="132">
        <v>5145</v>
      </c>
      <c r="B190" s="121">
        <v>912200</v>
      </c>
      <c r="C190" s="130" t="s">
        <v>194</v>
      </c>
      <c r="D190" s="20"/>
      <c r="E190" s="21">
        <f t="shared" si="49"/>
        <v>0</v>
      </c>
      <c r="F190" s="20"/>
      <c r="G190" s="20"/>
      <c r="H190" s="20"/>
      <c r="I190" s="20"/>
      <c r="J190" s="20"/>
      <c r="K190" s="22"/>
    </row>
    <row r="191" spans="1:11" ht="22.5" customHeight="1">
      <c r="A191" s="132">
        <v>5146</v>
      </c>
      <c r="B191" s="121">
        <v>912300</v>
      </c>
      <c r="C191" s="130" t="s">
        <v>195</v>
      </c>
      <c r="D191" s="20"/>
      <c r="E191" s="21">
        <f t="shared" si="49"/>
        <v>0</v>
      </c>
      <c r="F191" s="20"/>
      <c r="G191" s="20"/>
      <c r="H191" s="20"/>
      <c r="I191" s="20"/>
      <c r="J191" s="20"/>
      <c r="K191" s="22"/>
    </row>
    <row r="192" spans="1:11" ht="22.5" customHeight="1">
      <c r="A192" s="132">
        <v>5147</v>
      </c>
      <c r="B192" s="121">
        <v>912400</v>
      </c>
      <c r="C192" s="130" t="s">
        <v>797</v>
      </c>
      <c r="D192" s="20"/>
      <c r="E192" s="21">
        <f t="shared" si="49"/>
        <v>0</v>
      </c>
      <c r="F192" s="20"/>
      <c r="G192" s="20"/>
      <c r="H192" s="20"/>
      <c r="I192" s="20"/>
      <c r="J192" s="20"/>
      <c r="K192" s="22"/>
    </row>
    <row r="193" spans="1:11" ht="25.5">
      <c r="A193" s="132">
        <v>5148</v>
      </c>
      <c r="B193" s="121">
        <v>912500</v>
      </c>
      <c r="C193" s="130" t="s">
        <v>663</v>
      </c>
      <c r="D193" s="20"/>
      <c r="E193" s="21">
        <f t="shared" si="49"/>
        <v>0</v>
      </c>
      <c r="F193" s="20"/>
      <c r="G193" s="20"/>
      <c r="H193" s="20"/>
      <c r="I193" s="20"/>
      <c r="J193" s="20"/>
      <c r="K193" s="22"/>
    </row>
    <row r="194" spans="1:11" ht="22.5" customHeight="1">
      <c r="A194" s="132">
        <v>5149</v>
      </c>
      <c r="B194" s="121">
        <v>912600</v>
      </c>
      <c r="C194" s="130" t="s">
        <v>664</v>
      </c>
      <c r="D194" s="20"/>
      <c r="E194" s="21">
        <f t="shared" si="49"/>
        <v>0</v>
      </c>
      <c r="F194" s="20"/>
      <c r="G194" s="20"/>
      <c r="H194" s="20"/>
      <c r="I194" s="20"/>
      <c r="J194" s="20"/>
      <c r="K194" s="22"/>
    </row>
    <row r="195" spans="1:11" ht="12.75">
      <c r="A195" s="555" t="s">
        <v>533</v>
      </c>
      <c r="B195" s="556" t="s">
        <v>534</v>
      </c>
      <c r="C195" s="548" t="s">
        <v>535</v>
      </c>
      <c r="D195" s="549" t="s">
        <v>907</v>
      </c>
      <c r="E195" s="549" t="s">
        <v>457</v>
      </c>
      <c r="F195" s="549"/>
      <c r="G195" s="549"/>
      <c r="H195" s="549"/>
      <c r="I195" s="549"/>
      <c r="J195" s="549"/>
      <c r="K195" s="550"/>
    </row>
    <row r="196" spans="1:11" ht="12.75">
      <c r="A196" s="555"/>
      <c r="B196" s="556"/>
      <c r="C196" s="548"/>
      <c r="D196" s="549"/>
      <c r="E196" s="548" t="s">
        <v>415</v>
      </c>
      <c r="F196" s="549" t="s">
        <v>910</v>
      </c>
      <c r="G196" s="549"/>
      <c r="H196" s="549"/>
      <c r="I196" s="549"/>
      <c r="J196" s="549" t="s">
        <v>909</v>
      </c>
      <c r="K196" s="550" t="s">
        <v>63</v>
      </c>
    </row>
    <row r="197" spans="1:11" ht="25.5">
      <c r="A197" s="555"/>
      <c r="B197" s="556"/>
      <c r="C197" s="548"/>
      <c r="D197" s="549"/>
      <c r="E197" s="548"/>
      <c r="F197" s="13" t="s">
        <v>458</v>
      </c>
      <c r="G197" s="13" t="s">
        <v>459</v>
      </c>
      <c r="H197" s="13" t="s">
        <v>908</v>
      </c>
      <c r="I197" s="13" t="s">
        <v>62</v>
      </c>
      <c r="J197" s="549"/>
      <c r="K197" s="550"/>
    </row>
    <row r="198" spans="1:11" ht="12.75">
      <c r="A198" s="24" t="s">
        <v>416</v>
      </c>
      <c r="B198" s="23" t="s">
        <v>417</v>
      </c>
      <c r="C198" s="23" t="s">
        <v>418</v>
      </c>
      <c r="D198" s="23" t="s">
        <v>419</v>
      </c>
      <c r="E198" s="23" t="s">
        <v>420</v>
      </c>
      <c r="F198" s="23" t="s">
        <v>421</v>
      </c>
      <c r="G198" s="23" t="s">
        <v>422</v>
      </c>
      <c r="H198" s="23" t="s">
        <v>423</v>
      </c>
      <c r="I198" s="23" t="s">
        <v>424</v>
      </c>
      <c r="J198" s="23" t="s">
        <v>425</v>
      </c>
      <c r="K198" s="25" t="s">
        <v>426</v>
      </c>
    </row>
    <row r="199" spans="1:11" ht="17.25" customHeight="1">
      <c r="A199" s="132">
        <v>5150</v>
      </c>
      <c r="B199" s="121">
        <v>912900</v>
      </c>
      <c r="C199" s="130" t="s">
        <v>665</v>
      </c>
      <c r="D199" s="20"/>
      <c r="E199" s="21">
        <f t="shared" si="49"/>
        <v>0</v>
      </c>
      <c r="F199" s="20"/>
      <c r="G199" s="20"/>
      <c r="H199" s="20"/>
      <c r="I199" s="20"/>
      <c r="J199" s="20"/>
      <c r="K199" s="22"/>
    </row>
    <row r="200" spans="1:11" ht="27.75" customHeight="1">
      <c r="A200" s="116">
        <v>5151</v>
      </c>
      <c r="B200" s="13">
        <v>920000</v>
      </c>
      <c r="C200" s="129" t="s">
        <v>798</v>
      </c>
      <c r="D200" s="18">
        <f>D201+D211</f>
        <v>0</v>
      </c>
      <c r="E200" s="18">
        <f t="shared" si="49"/>
        <v>0</v>
      </c>
      <c r="F200" s="18">
        <f aca="true" t="shared" si="54" ref="F200:K200">F201+F211</f>
        <v>0</v>
      </c>
      <c r="G200" s="18">
        <f t="shared" si="54"/>
        <v>0</v>
      </c>
      <c r="H200" s="18">
        <f t="shared" si="54"/>
        <v>0</v>
      </c>
      <c r="I200" s="18">
        <f t="shared" si="54"/>
        <v>0</v>
      </c>
      <c r="J200" s="18">
        <f t="shared" si="54"/>
        <v>0</v>
      </c>
      <c r="K200" s="19">
        <f t="shared" si="54"/>
        <v>0</v>
      </c>
    </row>
    <row r="201" spans="1:11" ht="27.75" customHeight="1">
      <c r="A201" s="116">
        <v>5152</v>
      </c>
      <c r="B201" s="13">
        <v>921000</v>
      </c>
      <c r="C201" s="129" t="s">
        <v>799</v>
      </c>
      <c r="D201" s="18">
        <f>SUM(D202:D210)</f>
        <v>0</v>
      </c>
      <c r="E201" s="18">
        <f t="shared" si="49"/>
        <v>0</v>
      </c>
      <c r="F201" s="18">
        <f aca="true" t="shared" si="55" ref="F201:K201">SUM(F202:F210)</f>
        <v>0</v>
      </c>
      <c r="G201" s="18">
        <f t="shared" si="55"/>
        <v>0</v>
      </c>
      <c r="H201" s="18">
        <f t="shared" si="55"/>
        <v>0</v>
      </c>
      <c r="I201" s="18">
        <f t="shared" si="55"/>
        <v>0</v>
      </c>
      <c r="J201" s="18">
        <f t="shared" si="55"/>
        <v>0</v>
      </c>
      <c r="K201" s="19">
        <f t="shared" si="55"/>
        <v>0</v>
      </c>
    </row>
    <row r="202" spans="1:11" ht="27.75" customHeight="1">
      <c r="A202" s="132">
        <v>5153</v>
      </c>
      <c r="B202" s="121">
        <v>921100</v>
      </c>
      <c r="C202" s="130" t="s">
        <v>666</v>
      </c>
      <c r="D202" s="20"/>
      <c r="E202" s="21">
        <f t="shared" si="49"/>
        <v>0</v>
      </c>
      <c r="F202" s="20"/>
      <c r="G202" s="20"/>
      <c r="H202" s="20"/>
      <c r="I202" s="20"/>
      <c r="J202" s="20"/>
      <c r="K202" s="22"/>
    </row>
    <row r="203" spans="1:11" ht="27.75" customHeight="1">
      <c r="A203" s="132">
        <v>5154</v>
      </c>
      <c r="B203" s="121">
        <v>921200</v>
      </c>
      <c r="C203" s="130" t="s">
        <v>667</v>
      </c>
      <c r="D203" s="20"/>
      <c r="E203" s="21">
        <f t="shared" si="49"/>
        <v>0</v>
      </c>
      <c r="F203" s="20"/>
      <c r="G203" s="20"/>
      <c r="H203" s="20"/>
      <c r="I203" s="20"/>
      <c r="J203" s="20"/>
      <c r="K203" s="22"/>
    </row>
    <row r="204" spans="1:11" ht="27.75" customHeight="1">
      <c r="A204" s="132">
        <v>5155</v>
      </c>
      <c r="B204" s="121">
        <v>921300</v>
      </c>
      <c r="C204" s="130" t="s">
        <v>668</v>
      </c>
      <c r="D204" s="20"/>
      <c r="E204" s="21">
        <f t="shared" si="49"/>
        <v>0</v>
      </c>
      <c r="F204" s="20"/>
      <c r="G204" s="20"/>
      <c r="H204" s="20"/>
      <c r="I204" s="20"/>
      <c r="J204" s="20"/>
      <c r="K204" s="22"/>
    </row>
    <row r="205" spans="1:11" ht="27.75" customHeight="1">
      <c r="A205" s="132">
        <v>5156</v>
      </c>
      <c r="B205" s="121">
        <v>921400</v>
      </c>
      <c r="C205" s="130" t="s">
        <v>800</v>
      </c>
      <c r="D205" s="20"/>
      <c r="E205" s="21">
        <f t="shared" si="49"/>
        <v>0</v>
      </c>
      <c r="F205" s="20"/>
      <c r="G205" s="20"/>
      <c r="H205" s="20"/>
      <c r="I205" s="20"/>
      <c r="J205" s="20"/>
      <c r="K205" s="22"/>
    </row>
    <row r="206" spans="1:11" ht="27.75" customHeight="1">
      <c r="A206" s="132">
        <v>5157</v>
      </c>
      <c r="B206" s="121">
        <v>921500</v>
      </c>
      <c r="C206" s="130" t="s">
        <v>378</v>
      </c>
      <c r="D206" s="20"/>
      <c r="E206" s="21">
        <f t="shared" si="49"/>
        <v>0</v>
      </c>
      <c r="F206" s="20"/>
      <c r="G206" s="20"/>
      <c r="H206" s="20"/>
      <c r="I206" s="20"/>
      <c r="J206" s="20"/>
      <c r="K206" s="22"/>
    </row>
    <row r="207" spans="1:11" ht="27.75" customHeight="1">
      <c r="A207" s="132">
        <v>5158</v>
      </c>
      <c r="B207" s="121">
        <v>921600</v>
      </c>
      <c r="C207" s="130" t="s">
        <v>26</v>
      </c>
      <c r="D207" s="20"/>
      <c r="E207" s="21">
        <f t="shared" si="49"/>
        <v>0</v>
      </c>
      <c r="F207" s="20"/>
      <c r="G207" s="20"/>
      <c r="H207" s="20"/>
      <c r="I207" s="20"/>
      <c r="J207" s="20"/>
      <c r="K207" s="22"/>
    </row>
    <row r="208" spans="1:11" ht="27.75" customHeight="1">
      <c r="A208" s="132">
        <v>5159</v>
      </c>
      <c r="B208" s="121">
        <v>921700</v>
      </c>
      <c r="C208" s="130" t="s">
        <v>326</v>
      </c>
      <c r="D208" s="20"/>
      <c r="E208" s="21">
        <f t="shared" si="49"/>
        <v>0</v>
      </c>
      <c r="F208" s="20"/>
      <c r="G208" s="20"/>
      <c r="H208" s="20"/>
      <c r="I208" s="20"/>
      <c r="J208" s="20"/>
      <c r="K208" s="22"/>
    </row>
    <row r="209" spans="1:11" ht="27.75" customHeight="1">
      <c r="A209" s="132">
        <v>5160</v>
      </c>
      <c r="B209" s="121">
        <v>921800</v>
      </c>
      <c r="C209" s="130" t="s">
        <v>327</v>
      </c>
      <c r="D209" s="20"/>
      <c r="E209" s="21">
        <f t="shared" si="49"/>
        <v>0</v>
      </c>
      <c r="F209" s="20"/>
      <c r="G209" s="20"/>
      <c r="H209" s="20"/>
      <c r="I209" s="20"/>
      <c r="J209" s="20"/>
      <c r="K209" s="22"/>
    </row>
    <row r="210" spans="1:11" ht="27.75" customHeight="1">
      <c r="A210" s="132">
        <v>5161</v>
      </c>
      <c r="B210" s="121">
        <v>921900</v>
      </c>
      <c r="C210" s="130" t="s">
        <v>42</v>
      </c>
      <c r="D210" s="20"/>
      <c r="E210" s="21">
        <f t="shared" si="49"/>
        <v>0</v>
      </c>
      <c r="F210" s="20"/>
      <c r="G210" s="20"/>
      <c r="H210" s="20"/>
      <c r="I210" s="20"/>
      <c r="J210" s="20"/>
      <c r="K210" s="22"/>
    </row>
    <row r="211" spans="1:11" ht="27.75" customHeight="1">
      <c r="A211" s="116">
        <v>5162</v>
      </c>
      <c r="B211" s="13">
        <v>922000</v>
      </c>
      <c r="C211" s="129" t="s">
        <v>801</v>
      </c>
      <c r="D211" s="18">
        <f>SUM(D212:D223)</f>
        <v>0</v>
      </c>
      <c r="E211" s="18">
        <f t="shared" si="49"/>
        <v>0</v>
      </c>
      <c r="F211" s="18">
        <f aca="true" t="shared" si="56" ref="F211:K211">SUM(F212:F223)</f>
        <v>0</v>
      </c>
      <c r="G211" s="18">
        <f t="shared" si="56"/>
        <v>0</v>
      </c>
      <c r="H211" s="18">
        <f t="shared" si="56"/>
        <v>0</v>
      </c>
      <c r="I211" s="18">
        <f t="shared" si="56"/>
        <v>0</v>
      </c>
      <c r="J211" s="18">
        <f t="shared" si="56"/>
        <v>0</v>
      </c>
      <c r="K211" s="19">
        <f t="shared" si="56"/>
        <v>0</v>
      </c>
    </row>
    <row r="212" spans="1:11" ht="27.75" customHeight="1">
      <c r="A212" s="132">
        <v>5163</v>
      </c>
      <c r="B212" s="121">
        <v>922100</v>
      </c>
      <c r="C212" s="130" t="s">
        <v>43</v>
      </c>
      <c r="D212" s="20"/>
      <c r="E212" s="21">
        <f aca="true" t="shared" si="57" ref="E212:E224">SUM(F212:K212)</f>
        <v>0</v>
      </c>
      <c r="F212" s="20"/>
      <c r="G212" s="20"/>
      <c r="H212" s="20"/>
      <c r="I212" s="20"/>
      <c r="J212" s="20"/>
      <c r="K212" s="22"/>
    </row>
    <row r="213" spans="1:11" ht="27.75" customHeight="1">
      <c r="A213" s="132">
        <v>5164</v>
      </c>
      <c r="B213" s="121">
        <v>922200</v>
      </c>
      <c r="C213" s="130" t="s">
        <v>44</v>
      </c>
      <c r="D213" s="20"/>
      <c r="E213" s="21">
        <f t="shared" si="57"/>
        <v>0</v>
      </c>
      <c r="F213" s="20"/>
      <c r="G213" s="20"/>
      <c r="H213" s="20"/>
      <c r="I213" s="20"/>
      <c r="J213" s="20"/>
      <c r="K213" s="22"/>
    </row>
    <row r="214" spans="1:11" ht="27.75" customHeight="1">
      <c r="A214" s="132">
        <v>5165</v>
      </c>
      <c r="B214" s="121">
        <v>922300</v>
      </c>
      <c r="C214" s="130" t="s">
        <v>101</v>
      </c>
      <c r="D214" s="20"/>
      <c r="E214" s="21">
        <f t="shared" si="57"/>
        <v>0</v>
      </c>
      <c r="F214" s="20"/>
      <c r="G214" s="20"/>
      <c r="H214" s="20"/>
      <c r="I214" s="20"/>
      <c r="J214" s="20"/>
      <c r="K214" s="22"/>
    </row>
    <row r="215" spans="1:11" ht="27.75" customHeight="1">
      <c r="A215" s="132">
        <v>5166</v>
      </c>
      <c r="B215" s="121">
        <v>922400</v>
      </c>
      <c r="C215" s="130" t="s">
        <v>102</v>
      </c>
      <c r="D215" s="20"/>
      <c r="E215" s="21">
        <f t="shared" si="57"/>
        <v>0</v>
      </c>
      <c r="F215" s="20"/>
      <c r="G215" s="20"/>
      <c r="H215" s="20"/>
      <c r="I215" s="20"/>
      <c r="J215" s="20"/>
      <c r="K215" s="22"/>
    </row>
    <row r="216" spans="1:11" ht="27.75" customHeight="1">
      <c r="A216" s="132">
        <v>5167</v>
      </c>
      <c r="B216" s="121">
        <v>922500</v>
      </c>
      <c r="C216" s="130" t="s">
        <v>199</v>
      </c>
      <c r="D216" s="20"/>
      <c r="E216" s="21">
        <f t="shared" si="57"/>
        <v>0</v>
      </c>
      <c r="F216" s="20"/>
      <c r="G216" s="20"/>
      <c r="H216" s="20"/>
      <c r="I216" s="20"/>
      <c r="J216" s="20"/>
      <c r="K216" s="22"/>
    </row>
    <row r="217" spans="1:11" ht="12.75">
      <c r="A217" s="555" t="s">
        <v>533</v>
      </c>
      <c r="B217" s="556" t="s">
        <v>534</v>
      </c>
      <c r="C217" s="548" t="s">
        <v>535</v>
      </c>
      <c r="D217" s="549" t="s">
        <v>907</v>
      </c>
      <c r="E217" s="549" t="s">
        <v>457</v>
      </c>
      <c r="F217" s="549"/>
      <c r="G217" s="549"/>
      <c r="H217" s="549"/>
      <c r="I217" s="549"/>
      <c r="J217" s="549"/>
      <c r="K217" s="550"/>
    </row>
    <row r="218" spans="1:11" ht="12.75">
      <c r="A218" s="555"/>
      <c r="B218" s="556"/>
      <c r="C218" s="548"/>
      <c r="D218" s="549"/>
      <c r="E218" s="548" t="s">
        <v>415</v>
      </c>
      <c r="F218" s="549" t="s">
        <v>910</v>
      </c>
      <c r="G218" s="549"/>
      <c r="H218" s="549"/>
      <c r="I218" s="549"/>
      <c r="J218" s="549" t="s">
        <v>909</v>
      </c>
      <c r="K218" s="550" t="s">
        <v>63</v>
      </c>
    </row>
    <row r="219" spans="1:11" ht="25.5">
      <c r="A219" s="555"/>
      <c r="B219" s="556"/>
      <c r="C219" s="548"/>
      <c r="D219" s="549"/>
      <c r="E219" s="548"/>
      <c r="F219" s="13" t="s">
        <v>458</v>
      </c>
      <c r="G219" s="13" t="s">
        <v>459</v>
      </c>
      <c r="H219" s="13" t="s">
        <v>908</v>
      </c>
      <c r="I219" s="13" t="s">
        <v>62</v>
      </c>
      <c r="J219" s="549"/>
      <c r="K219" s="550"/>
    </row>
    <row r="220" spans="1:11" ht="12.75">
      <c r="A220" s="24" t="s">
        <v>416</v>
      </c>
      <c r="B220" s="23" t="s">
        <v>417</v>
      </c>
      <c r="C220" s="23" t="s">
        <v>418</v>
      </c>
      <c r="D220" s="23" t="s">
        <v>419</v>
      </c>
      <c r="E220" s="23" t="s">
        <v>420</v>
      </c>
      <c r="F220" s="23" t="s">
        <v>421</v>
      </c>
      <c r="G220" s="23" t="s">
        <v>422</v>
      </c>
      <c r="H220" s="23" t="s">
        <v>423</v>
      </c>
      <c r="I220" s="23" t="s">
        <v>424</v>
      </c>
      <c r="J220" s="23" t="s">
        <v>425</v>
      </c>
      <c r="K220" s="25" t="s">
        <v>426</v>
      </c>
    </row>
    <row r="221" spans="1:11" ht="28.5" customHeight="1">
      <c r="A221" s="132">
        <v>5168</v>
      </c>
      <c r="B221" s="121">
        <v>922600</v>
      </c>
      <c r="C221" s="130" t="s">
        <v>651</v>
      </c>
      <c r="D221" s="20"/>
      <c r="E221" s="21">
        <f t="shared" si="57"/>
        <v>0</v>
      </c>
      <c r="F221" s="20"/>
      <c r="G221" s="20"/>
      <c r="H221" s="20"/>
      <c r="I221" s="20"/>
      <c r="J221" s="20"/>
      <c r="K221" s="22"/>
    </row>
    <row r="222" spans="1:11" ht="28.5" customHeight="1">
      <c r="A222" s="132">
        <v>5169</v>
      </c>
      <c r="B222" s="121">
        <v>922700</v>
      </c>
      <c r="C222" s="130" t="s">
        <v>652</v>
      </c>
      <c r="D222" s="20"/>
      <c r="E222" s="21">
        <f t="shared" si="57"/>
        <v>0</v>
      </c>
      <c r="F222" s="20"/>
      <c r="G222" s="20"/>
      <c r="H222" s="20"/>
      <c r="I222" s="20"/>
      <c r="J222" s="20"/>
      <c r="K222" s="22"/>
    </row>
    <row r="223" spans="1:11" ht="28.5" customHeight="1">
      <c r="A223" s="132">
        <v>5170</v>
      </c>
      <c r="B223" s="121">
        <v>922800</v>
      </c>
      <c r="C223" s="130" t="s">
        <v>379</v>
      </c>
      <c r="D223" s="20"/>
      <c r="E223" s="21">
        <f t="shared" si="57"/>
        <v>0</v>
      </c>
      <c r="F223" s="20"/>
      <c r="G223" s="20"/>
      <c r="H223" s="20"/>
      <c r="I223" s="20"/>
      <c r="J223" s="20"/>
      <c r="K223" s="22"/>
    </row>
    <row r="224" spans="1:11" ht="28.5" customHeight="1" thickBot="1">
      <c r="A224" s="133">
        <v>5171</v>
      </c>
      <c r="B224" s="122"/>
      <c r="C224" s="131" t="s">
        <v>802</v>
      </c>
      <c r="D224" s="27">
        <f>D22+D176</f>
        <v>115082</v>
      </c>
      <c r="E224" s="27">
        <f t="shared" si="57"/>
        <v>109232</v>
      </c>
      <c r="F224" s="27">
        <f aca="true" t="shared" si="58" ref="F224:K224">F22+F176</f>
        <v>5139</v>
      </c>
      <c r="G224" s="27">
        <f t="shared" si="58"/>
        <v>0</v>
      </c>
      <c r="H224" s="27">
        <f t="shared" si="58"/>
        <v>0</v>
      </c>
      <c r="I224" s="27">
        <f t="shared" si="58"/>
        <v>103137</v>
      </c>
      <c r="J224" s="27">
        <f t="shared" si="58"/>
        <v>0</v>
      </c>
      <c r="K224" s="28">
        <f t="shared" si="58"/>
        <v>956</v>
      </c>
    </row>
    <row r="225" spans="1:11" ht="12.75">
      <c r="A225" s="134"/>
      <c r="B225" s="123"/>
      <c r="C225" s="123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134"/>
      <c r="B226" s="123"/>
      <c r="C226" s="123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135" t="s">
        <v>365</v>
      </c>
      <c r="B227" s="123"/>
      <c r="C227" s="123"/>
      <c r="D227" s="29"/>
      <c r="E227" s="29"/>
      <c r="F227" s="29"/>
      <c r="G227" s="29"/>
      <c r="H227" s="29"/>
      <c r="I227" s="29"/>
      <c r="J227" s="29"/>
      <c r="K227" s="29"/>
    </row>
    <row r="228" spans="1:11" ht="13.5" thickBot="1">
      <c r="A228" s="134"/>
      <c r="B228" s="123"/>
      <c r="C228" s="123"/>
      <c r="D228" s="29"/>
      <c r="E228" s="29"/>
      <c r="F228" s="29"/>
      <c r="G228" s="29"/>
      <c r="H228" s="29"/>
      <c r="I228" s="29"/>
      <c r="J228" s="29" t="s">
        <v>241</v>
      </c>
      <c r="K228" s="29"/>
    </row>
    <row r="229" spans="1:11" ht="12.75">
      <c r="A229" s="557" t="s">
        <v>533</v>
      </c>
      <c r="B229" s="552" t="s">
        <v>534</v>
      </c>
      <c r="C229" s="552" t="s">
        <v>535</v>
      </c>
      <c r="D229" s="552" t="s">
        <v>911</v>
      </c>
      <c r="E229" s="552" t="s">
        <v>380</v>
      </c>
      <c r="F229" s="553"/>
      <c r="G229" s="553"/>
      <c r="H229" s="553"/>
      <c r="I229" s="553"/>
      <c r="J229" s="553"/>
      <c r="K229" s="554"/>
    </row>
    <row r="230" spans="1:11" ht="12.75">
      <c r="A230" s="561"/>
      <c r="B230" s="551"/>
      <c r="C230" s="551"/>
      <c r="D230" s="551"/>
      <c r="E230" s="549" t="s">
        <v>917</v>
      </c>
      <c r="F230" s="549" t="s">
        <v>427</v>
      </c>
      <c r="G230" s="551"/>
      <c r="H230" s="551"/>
      <c r="I230" s="551"/>
      <c r="J230" s="549" t="s">
        <v>909</v>
      </c>
      <c r="K230" s="550" t="s">
        <v>63</v>
      </c>
    </row>
    <row r="231" spans="1:11" ht="25.5">
      <c r="A231" s="561"/>
      <c r="B231" s="551"/>
      <c r="C231" s="551"/>
      <c r="D231" s="551"/>
      <c r="E231" s="551"/>
      <c r="F231" s="13" t="s">
        <v>381</v>
      </c>
      <c r="G231" s="13" t="s">
        <v>459</v>
      </c>
      <c r="H231" s="13" t="s">
        <v>908</v>
      </c>
      <c r="I231" s="13" t="s">
        <v>62</v>
      </c>
      <c r="J231" s="551"/>
      <c r="K231" s="562"/>
    </row>
    <row r="232" spans="1:11" ht="12.75">
      <c r="A232" s="116">
        <v>1</v>
      </c>
      <c r="B232" s="13">
        <v>2</v>
      </c>
      <c r="C232" s="13">
        <v>3</v>
      </c>
      <c r="D232" s="15">
        <v>4</v>
      </c>
      <c r="E232" s="15">
        <v>5</v>
      </c>
      <c r="F232" s="15">
        <v>6</v>
      </c>
      <c r="G232" s="15">
        <v>7</v>
      </c>
      <c r="H232" s="15">
        <v>8</v>
      </c>
      <c r="I232" s="15">
        <v>9</v>
      </c>
      <c r="J232" s="15">
        <v>10</v>
      </c>
      <c r="K232" s="16">
        <v>11</v>
      </c>
    </row>
    <row r="233" spans="1:11" ht="26.25" customHeight="1">
      <c r="A233" s="116">
        <v>5172</v>
      </c>
      <c r="B233" s="13"/>
      <c r="C233" s="129" t="s">
        <v>803</v>
      </c>
      <c r="D233" s="18">
        <f>D234+D430</f>
        <v>116282</v>
      </c>
      <c r="E233" s="18">
        <f aca="true" t="shared" si="59" ref="E233:E304">SUM(F233:K233)</f>
        <v>108480</v>
      </c>
      <c r="F233" s="18">
        <f aca="true" t="shared" si="60" ref="F233:K233">F234+F430</f>
        <v>5139</v>
      </c>
      <c r="G233" s="18">
        <f t="shared" si="60"/>
        <v>0</v>
      </c>
      <c r="H233" s="18">
        <f t="shared" si="60"/>
        <v>0</v>
      </c>
      <c r="I233" s="18">
        <f t="shared" si="60"/>
        <v>102518</v>
      </c>
      <c r="J233" s="18">
        <f t="shared" si="60"/>
        <v>0</v>
      </c>
      <c r="K233" s="19">
        <f t="shared" si="60"/>
        <v>823</v>
      </c>
    </row>
    <row r="234" spans="1:11" ht="26.25" customHeight="1">
      <c r="A234" s="116">
        <v>5173</v>
      </c>
      <c r="B234" s="13">
        <v>400000</v>
      </c>
      <c r="C234" s="129" t="s">
        <v>804</v>
      </c>
      <c r="D234" s="18">
        <f>D235+D261+D310+D329+D357+D370+D390+D409</f>
        <v>110417</v>
      </c>
      <c r="E234" s="18">
        <f t="shared" si="59"/>
        <v>103283</v>
      </c>
      <c r="F234" s="18">
        <f aca="true" t="shared" si="61" ref="F234:K234">F235+F261+F310+F329+F357+F370+F390+F409</f>
        <v>0</v>
      </c>
      <c r="G234" s="18">
        <f t="shared" si="61"/>
        <v>0</v>
      </c>
      <c r="H234" s="18">
        <f t="shared" si="61"/>
        <v>0</v>
      </c>
      <c r="I234" s="18">
        <f t="shared" si="61"/>
        <v>102518</v>
      </c>
      <c r="J234" s="18">
        <f t="shared" si="61"/>
        <v>0</v>
      </c>
      <c r="K234" s="19">
        <f t="shared" si="61"/>
        <v>765</v>
      </c>
    </row>
    <row r="235" spans="1:11" ht="26.25" customHeight="1">
      <c r="A235" s="116">
        <v>5174</v>
      </c>
      <c r="B235" s="13">
        <v>410000</v>
      </c>
      <c r="C235" s="129" t="s">
        <v>805</v>
      </c>
      <c r="D235" s="18">
        <f>D236+D238+D242+D244+D253+D255+D257+D259</f>
        <v>78905</v>
      </c>
      <c r="E235" s="18">
        <f t="shared" si="59"/>
        <v>77935</v>
      </c>
      <c r="F235" s="18">
        <f aca="true" t="shared" si="62" ref="F235:K235">F236+F238+F242+F244+F253+F255+F257+F259</f>
        <v>0</v>
      </c>
      <c r="G235" s="18">
        <f t="shared" si="62"/>
        <v>0</v>
      </c>
      <c r="H235" s="18">
        <f t="shared" si="62"/>
        <v>0</v>
      </c>
      <c r="I235" s="18">
        <f t="shared" si="62"/>
        <v>77708</v>
      </c>
      <c r="J235" s="18">
        <f t="shared" si="62"/>
        <v>0</v>
      </c>
      <c r="K235" s="19">
        <f t="shared" si="62"/>
        <v>227</v>
      </c>
    </row>
    <row r="236" spans="1:11" ht="26.25" customHeight="1">
      <c r="A236" s="116">
        <v>5175</v>
      </c>
      <c r="B236" s="13">
        <v>411000</v>
      </c>
      <c r="C236" s="129" t="s">
        <v>806</v>
      </c>
      <c r="D236" s="18">
        <f>D237</f>
        <v>61257</v>
      </c>
      <c r="E236" s="18">
        <f t="shared" si="59"/>
        <v>61090</v>
      </c>
      <c r="F236" s="18">
        <f aca="true" t="shared" si="63" ref="F236:K236">F237</f>
        <v>0</v>
      </c>
      <c r="G236" s="18">
        <f t="shared" si="63"/>
        <v>0</v>
      </c>
      <c r="H236" s="18">
        <f t="shared" si="63"/>
        <v>0</v>
      </c>
      <c r="I236" s="18">
        <f t="shared" si="63"/>
        <v>60898</v>
      </c>
      <c r="J236" s="18">
        <f t="shared" si="63"/>
        <v>0</v>
      </c>
      <c r="K236" s="19">
        <f t="shared" si="63"/>
        <v>192</v>
      </c>
    </row>
    <row r="237" spans="1:11" ht="24" customHeight="1">
      <c r="A237" s="132">
        <v>5176</v>
      </c>
      <c r="B237" s="121">
        <v>411100</v>
      </c>
      <c r="C237" s="130" t="s">
        <v>382</v>
      </c>
      <c r="D237" s="20">
        <v>61257</v>
      </c>
      <c r="E237" s="21">
        <f t="shared" si="59"/>
        <v>61090</v>
      </c>
      <c r="F237" s="20"/>
      <c r="G237" s="20"/>
      <c r="H237" s="20"/>
      <c r="I237" s="20">
        <v>60898</v>
      </c>
      <c r="J237" s="20"/>
      <c r="K237" s="22">
        <v>192</v>
      </c>
    </row>
    <row r="238" spans="1:11" ht="25.5">
      <c r="A238" s="116">
        <v>5177</v>
      </c>
      <c r="B238" s="13">
        <v>412000</v>
      </c>
      <c r="C238" s="129" t="s">
        <v>807</v>
      </c>
      <c r="D238" s="18">
        <f>SUM(D239:D241)</f>
        <v>11601</v>
      </c>
      <c r="E238" s="18">
        <f t="shared" si="59"/>
        <v>10901</v>
      </c>
      <c r="F238" s="18">
        <f aca="true" t="shared" si="64" ref="F238:K238">SUM(F239:F241)</f>
        <v>0</v>
      </c>
      <c r="G238" s="18">
        <f t="shared" si="64"/>
        <v>0</v>
      </c>
      <c r="H238" s="18">
        <f t="shared" si="64"/>
        <v>0</v>
      </c>
      <c r="I238" s="18">
        <f t="shared" si="64"/>
        <v>10866</v>
      </c>
      <c r="J238" s="18">
        <f t="shared" si="64"/>
        <v>0</v>
      </c>
      <c r="K238" s="19">
        <f t="shared" si="64"/>
        <v>35</v>
      </c>
    </row>
    <row r="239" spans="1:11" ht="21.75" customHeight="1">
      <c r="A239" s="132">
        <v>5178</v>
      </c>
      <c r="B239" s="121">
        <v>412100</v>
      </c>
      <c r="C239" s="130" t="s">
        <v>808</v>
      </c>
      <c r="D239" s="20">
        <v>7585</v>
      </c>
      <c r="E239" s="21">
        <f t="shared" si="59"/>
        <v>7321</v>
      </c>
      <c r="F239" s="20"/>
      <c r="G239" s="20"/>
      <c r="H239" s="20"/>
      <c r="I239" s="20">
        <v>7297</v>
      </c>
      <c r="J239" s="20"/>
      <c r="K239" s="22">
        <v>24</v>
      </c>
    </row>
    <row r="240" spans="1:11" ht="21.75" customHeight="1">
      <c r="A240" s="132">
        <v>5179</v>
      </c>
      <c r="B240" s="121">
        <v>412200</v>
      </c>
      <c r="C240" s="130" t="s">
        <v>17</v>
      </c>
      <c r="D240" s="20">
        <v>3565</v>
      </c>
      <c r="E240" s="21">
        <f t="shared" si="59"/>
        <v>3142</v>
      </c>
      <c r="F240" s="20"/>
      <c r="G240" s="20"/>
      <c r="H240" s="20"/>
      <c r="I240" s="20">
        <v>3132</v>
      </c>
      <c r="J240" s="20"/>
      <c r="K240" s="22">
        <v>10</v>
      </c>
    </row>
    <row r="241" spans="1:11" ht="21.75" customHeight="1">
      <c r="A241" s="132">
        <v>5180</v>
      </c>
      <c r="B241" s="121">
        <v>412300</v>
      </c>
      <c r="C241" s="130" t="s">
        <v>18</v>
      </c>
      <c r="D241" s="20">
        <v>451</v>
      </c>
      <c r="E241" s="21">
        <f t="shared" si="59"/>
        <v>438</v>
      </c>
      <c r="F241" s="20"/>
      <c r="G241" s="20"/>
      <c r="H241" s="20"/>
      <c r="I241" s="20">
        <v>437</v>
      </c>
      <c r="J241" s="20"/>
      <c r="K241" s="22">
        <v>1</v>
      </c>
    </row>
    <row r="242" spans="1:11" ht="21.75" customHeight="1">
      <c r="A242" s="116">
        <v>5181</v>
      </c>
      <c r="B242" s="13">
        <v>413000</v>
      </c>
      <c r="C242" s="129" t="s">
        <v>809</v>
      </c>
      <c r="D242" s="18">
        <f>D243</f>
        <v>0</v>
      </c>
      <c r="E242" s="18">
        <f t="shared" si="59"/>
        <v>0</v>
      </c>
      <c r="F242" s="18">
        <f aca="true" t="shared" si="65" ref="F242:K242">F243</f>
        <v>0</v>
      </c>
      <c r="G242" s="18">
        <f t="shared" si="65"/>
        <v>0</v>
      </c>
      <c r="H242" s="18">
        <f t="shared" si="65"/>
        <v>0</v>
      </c>
      <c r="I242" s="18">
        <f t="shared" si="65"/>
        <v>0</v>
      </c>
      <c r="J242" s="18">
        <f t="shared" si="65"/>
        <v>0</v>
      </c>
      <c r="K242" s="19">
        <f t="shared" si="65"/>
        <v>0</v>
      </c>
    </row>
    <row r="243" spans="1:11" ht="21.75" customHeight="1">
      <c r="A243" s="132">
        <v>5182</v>
      </c>
      <c r="B243" s="121">
        <v>413100</v>
      </c>
      <c r="C243" s="130" t="s">
        <v>19</v>
      </c>
      <c r="D243" s="20"/>
      <c r="E243" s="21">
        <f t="shared" si="59"/>
        <v>0</v>
      </c>
      <c r="F243" s="20"/>
      <c r="G243" s="20"/>
      <c r="H243" s="20"/>
      <c r="I243" s="20"/>
      <c r="J243" s="20"/>
      <c r="K243" s="22"/>
    </row>
    <row r="244" spans="1:11" ht="29.25" customHeight="1">
      <c r="A244" s="116">
        <v>5183</v>
      </c>
      <c r="B244" s="13">
        <v>414000</v>
      </c>
      <c r="C244" s="129" t="s">
        <v>810</v>
      </c>
      <c r="D244" s="18">
        <f>SUM(D245:D252)</f>
        <v>221</v>
      </c>
      <c r="E244" s="18">
        <f t="shared" si="59"/>
        <v>221</v>
      </c>
      <c r="F244" s="18">
        <f aca="true" t="shared" si="66" ref="F244:K244">SUM(F245:F252)</f>
        <v>0</v>
      </c>
      <c r="G244" s="18">
        <f t="shared" si="66"/>
        <v>0</v>
      </c>
      <c r="H244" s="18">
        <f t="shared" si="66"/>
        <v>0</v>
      </c>
      <c r="I244" s="18">
        <f t="shared" si="66"/>
        <v>221</v>
      </c>
      <c r="J244" s="18">
        <f t="shared" si="66"/>
        <v>0</v>
      </c>
      <c r="K244" s="19">
        <f t="shared" si="66"/>
        <v>0</v>
      </c>
    </row>
    <row r="245" spans="1:11" ht="27" customHeight="1">
      <c r="A245" s="132">
        <v>5184</v>
      </c>
      <c r="B245" s="121">
        <v>414100</v>
      </c>
      <c r="C245" s="130" t="s">
        <v>383</v>
      </c>
      <c r="D245" s="20"/>
      <c r="E245" s="21">
        <f t="shared" si="59"/>
        <v>0</v>
      </c>
      <c r="F245" s="20"/>
      <c r="G245" s="20"/>
      <c r="H245" s="20"/>
      <c r="I245" s="20"/>
      <c r="J245" s="20"/>
      <c r="K245" s="22"/>
    </row>
    <row r="246" spans="1:11" ht="21.75" customHeight="1">
      <c r="A246" s="132">
        <v>5185</v>
      </c>
      <c r="B246" s="121">
        <v>414200</v>
      </c>
      <c r="C246" s="130" t="s">
        <v>10</v>
      </c>
      <c r="D246" s="20"/>
      <c r="E246" s="21">
        <f t="shared" si="59"/>
        <v>0</v>
      </c>
      <c r="F246" s="20"/>
      <c r="G246" s="20"/>
      <c r="H246" s="20"/>
      <c r="I246" s="20"/>
      <c r="J246" s="20"/>
      <c r="K246" s="22"/>
    </row>
    <row r="247" spans="1:11" ht="21.75" customHeight="1">
      <c r="A247" s="132">
        <v>5186</v>
      </c>
      <c r="B247" s="121">
        <v>414300</v>
      </c>
      <c r="C247" s="130" t="s">
        <v>11</v>
      </c>
      <c r="D247" s="20">
        <v>221</v>
      </c>
      <c r="E247" s="21">
        <f t="shared" si="59"/>
        <v>221</v>
      </c>
      <c r="F247" s="20"/>
      <c r="G247" s="20"/>
      <c r="H247" s="20"/>
      <c r="I247" s="20">
        <v>221</v>
      </c>
      <c r="J247" s="20"/>
      <c r="K247" s="22"/>
    </row>
    <row r="248" spans="1:11" ht="12.75">
      <c r="A248" s="555" t="s">
        <v>533</v>
      </c>
      <c r="B248" s="556" t="s">
        <v>534</v>
      </c>
      <c r="C248" s="548" t="s">
        <v>535</v>
      </c>
      <c r="D248" s="548" t="s">
        <v>912</v>
      </c>
      <c r="E248" s="549" t="s">
        <v>380</v>
      </c>
      <c r="F248" s="551"/>
      <c r="G248" s="551"/>
      <c r="H248" s="551"/>
      <c r="I248" s="551"/>
      <c r="J248" s="551"/>
      <c r="K248" s="562"/>
    </row>
    <row r="249" spans="1:11" ht="12.75" customHeight="1">
      <c r="A249" s="555"/>
      <c r="B249" s="556"/>
      <c r="C249" s="548"/>
      <c r="D249" s="548"/>
      <c r="E249" s="549" t="s">
        <v>917</v>
      </c>
      <c r="F249" s="549" t="s">
        <v>427</v>
      </c>
      <c r="G249" s="551"/>
      <c r="H249" s="551"/>
      <c r="I249" s="551"/>
      <c r="J249" s="549" t="s">
        <v>909</v>
      </c>
      <c r="K249" s="550" t="s">
        <v>63</v>
      </c>
    </row>
    <row r="250" spans="1:11" ht="25.5">
      <c r="A250" s="555"/>
      <c r="B250" s="556"/>
      <c r="C250" s="548"/>
      <c r="D250" s="548"/>
      <c r="E250" s="551"/>
      <c r="F250" s="13" t="s">
        <v>381</v>
      </c>
      <c r="G250" s="13" t="s">
        <v>459</v>
      </c>
      <c r="H250" s="13" t="s">
        <v>908</v>
      </c>
      <c r="I250" s="13" t="s">
        <v>62</v>
      </c>
      <c r="J250" s="551"/>
      <c r="K250" s="562"/>
    </row>
    <row r="251" spans="1:11" ht="12.75">
      <c r="A251" s="30" t="s">
        <v>416</v>
      </c>
      <c r="B251" s="23" t="s">
        <v>417</v>
      </c>
      <c r="C251" s="23" t="s">
        <v>418</v>
      </c>
      <c r="D251" s="23" t="s">
        <v>419</v>
      </c>
      <c r="E251" s="23" t="s">
        <v>420</v>
      </c>
      <c r="F251" s="23" t="s">
        <v>421</v>
      </c>
      <c r="G251" s="23" t="s">
        <v>422</v>
      </c>
      <c r="H251" s="23" t="s">
        <v>423</v>
      </c>
      <c r="I251" s="23" t="s">
        <v>424</v>
      </c>
      <c r="J251" s="23" t="s">
        <v>425</v>
      </c>
      <c r="K251" s="25" t="s">
        <v>426</v>
      </c>
    </row>
    <row r="252" spans="1:11" ht="25.5">
      <c r="A252" s="132">
        <v>5187</v>
      </c>
      <c r="B252" s="121">
        <v>414400</v>
      </c>
      <c r="C252" s="130" t="s">
        <v>589</v>
      </c>
      <c r="D252" s="20"/>
      <c r="E252" s="21">
        <f t="shared" si="59"/>
        <v>0</v>
      </c>
      <c r="F252" s="20"/>
      <c r="G252" s="20"/>
      <c r="H252" s="20"/>
      <c r="I252" s="20"/>
      <c r="J252" s="20"/>
      <c r="K252" s="22"/>
    </row>
    <row r="253" spans="1:11" ht="17.25" customHeight="1">
      <c r="A253" s="116">
        <v>5188</v>
      </c>
      <c r="B253" s="13">
        <v>415000</v>
      </c>
      <c r="C253" s="129" t="s">
        <v>811</v>
      </c>
      <c r="D253" s="18">
        <f>D254</f>
        <v>4647</v>
      </c>
      <c r="E253" s="18">
        <f t="shared" si="59"/>
        <v>4544</v>
      </c>
      <c r="F253" s="18">
        <f aca="true" t="shared" si="67" ref="F253:K253">F254</f>
        <v>0</v>
      </c>
      <c r="G253" s="18">
        <f t="shared" si="67"/>
        <v>0</v>
      </c>
      <c r="H253" s="18">
        <f t="shared" si="67"/>
        <v>0</v>
      </c>
      <c r="I253" s="18">
        <f t="shared" si="67"/>
        <v>4544</v>
      </c>
      <c r="J253" s="18">
        <f t="shared" si="67"/>
        <v>0</v>
      </c>
      <c r="K253" s="19">
        <f t="shared" si="67"/>
        <v>0</v>
      </c>
    </row>
    <row r="254" spans="1:11" ht="17.25" customHeight="1">
      <c r="A254" s="132">
        <v>5189</v>
      </c>
      <c r="B254" s="121">
        <v>415100</v>
      </c>
      <c r="C254" s="130" t="s">
        <v>590</v>
      </c>
      <c r="D254" s="20">
        <v>4647</v>
      </c>
      <c r="E254" s="21">
        <f t="shared" si="59"/>
        <v>4544</v>
      </c>
      <c r="F254" s="20"/>
      <c r="G254" s="20"/>
      <c r="H254" s="20"/>
      <c r="I254" s="20">
        <v>4544</v>
      </c>
      <c r="J254" s="20"/>
      <c r="K254" s="22"/>
    </row>
    <row r="255" spans="1:11" ht="25.5">
      <c r="A255" s="116">
        <v>5190</v>
      </c>
      <c r="B255" s="13">
        <v>416000</v>
      </c>
      <c r="C255" s="129" t="s">
        <v>812</v>
      </c>
      <c r="D255" s="18">
        <f>D256</f>
        <v>1179</v>
      </c>
      <c r="E255" s="82">
        <f t="shared" si="59"/>
        <v>1179</v>
      </c>
      <c r="F255" s="82">
        <f aca="true" t="shared" si="68" ref="F255:K255">F256</f>
        <v>0</v>
      </c>
      <c r="G255" s="82">
        <f t="shared" si="68"/>
        <v>0</v>
      </c>
      <c r="H255" s="82">
        <f t="shared" si="68"/>
        <v>0</v>
      </c>
      <c r="I255" s="82">
        <f t="shared" si="68"/>
        <v>1179</v>
      </c>
      <c r="J255" s="82">
        <f t="shared" si="68"/>
        <v>0</v>
      </c>
      <c r="K255" s="83">
        <f t="shared" si="68"/>
        <v>0</v>
      </c>
    </row>
    <row r="256" spans="1:11" ht="17.25" customHeight="1">
      <c r="A256" s="132">
        <v>5191</v>
      </c>
      <c r="B256" s="121">
        <v>416100</v>
      </c>
      <c r="C256" s="130" t="s">
        <v>591</v>
      </c>
      <c r="D256" s="20">
        <v>1179</v>
      </c>
      <c r="E256" s="21">
        <f t="shared" si="59"/>
        <v>1179</v>
      </c>
      <c r="F256" s="20"/>
      <c r="G256" s="20"/>
      <c r="H256" s="20"/>
      <c r="I256" s="20">
        <v>1179</v>
      </c>
      <c r="J256" s="20"/>
      <c r="K256" s="22"/>
    </row>
    <row r="257" spans="1:11" ht="17.25" customHeight="1">
      <c r="A257" s="116">
        <v>5192</v>
      </c>
      <c r="B257" s="13">
        <v>417000</v>
      </c>
      <c r="C257" s="129" t="s">
        <v>813</v>
      </c>
      <c r="D257" s="18">
        <f>D258</f>
        <v>0</v>
      </c>
      <c r="E257" s="18">
        <f t="shared" si="59"/>
        <v>0</v>
      </c>
      <c r="F257" s="18">
        <f aca="true" t="shared" si="69" ref="F257:K257">F258</f>
        <v>0</v>
      </c>
      <c r="G257" s="18">
        <f t="shared" si="69"/>
        <v>0</v>
      </c>
      <c r="H257" s="18">
        <f t="shared" si="69"/>
        <v>0</v>
      </c>
      <c r="I257" s="18">
        <f t="shared" si="69"/>
        <v>0</v>
      </c>
      <c r="J257" s="18">
        <f t="shared" si="69"/>
        <v>0</v>
      </c>
      <c r="K257" s="19">
        <f t="shared" si="69"/>
        <v>0</v>
      </c>
    </row>
    <row r="258" spans="1:11" ht="17.25" customHeight="1">
      <c r="A258" s="132">
        <v>5193</v>
      </c>
      <c r="B258" s="121">
        <v>417100</v>
      </c>
      <c r="C258" s="130" t="s">
        <v>13</v>
      </c>
      <c r="D258" s="20"/>
      <c r="E258" s="21">
        <f t="shared" si="59"/>
        <v>0</v>
      </c>
      <c r="F258" s="20"/>
      <c r="G258" s="20"/>
      <c r="H258" s="20"/>
      <c r="I258" s="20"/>
      <c r="J258" s="20"/>
      <c r="K258" s="22"/>
    </row>
    <row r="259" spans="1:11" ht="17.25" customHeight="1">
      <c r="A259" s="116">
        <v>5194</v>
      </c>
      <c r="B259" s="13">
        <v>418000</v>
      </c>
      <c r="C259" s="129" t="s">
        <v>814</v>
      </c>
      <c r="D259" s="18">
        <f>D260</f>
        <v>0</v>
      </c>
      <c r="E259" s="18">
        <f t="shared" si="59"/>
        <v>0</v>
      </c>
      <c r="F259" s="18">
        <f aca="true" t="shared" si="70" ref="F259:K259">F260</f>
        <v>0</v>
      </c>
      <c r="G259" s="18">
        <f t="shared" si="70"/>
        <v>0</v>
      </c>
      <c r="H259" s="18">
        <f t="shared" si="70"/>
        <v>0</v>
      </c>
      <c r="I259" s="18">
        <f t="shared" si="70"/>
        <v>0</v>
      </c>
      <c r="J259" s="18">
        <f t="shared" si="70"/>
        <v>0</v>
      </c>
      <c r="K259" s="19">
        <f t="shared" si="70"/>
        <v>0</v>
      </c>
    </row>
    <row r="260" spans="1:11" ht="17.25" customHeight="1">
      <c r="A260" s="132">
        <v>5195</v>
      </c>
      <c r="B260" s="121">
        <v>418100</v>
      </c>
      <c r="C260" s="130" t="s">
        <v>12</v>
      </c>
      <c r="D260" s="20"/>
      <c r="E260" s="21">
        <f t="shared" si="59"/>
        <v>0</v>
      </c>
      <c r="F260" s="20"/>
      <c r="G260" s="20"/>
      <c r="H260" s="20"/>
      <c r="I260" s="20"/>
      <c r="J260" s="20"/>
      <c r="K260" s="22"/>
    </row>
    <row r="261" spans="1:11" ht="25.5">
      <c r="A261" s="116">
        <v>5196</v>
      </c>
      <c r="B261" s="13">
        <v>420000</v>
      </c>
      <c r="C261" s="129" t="s">
        <v>815</v>
      </c>
      <c r="D261" s="18">
        <f>D262+D270+D276+D289+D297+D300</f>
        <v>30459</v>
      </c>
      <c r="E261" s="18">
        <f t="shared" si="59"/>
        <v>24316</v>
      </c>
      <c r="F261" s="18">
        <f aca="true" t="shared" si="71" ref="F261:K261">F262+F270+F276+F289+F297+F300</f>
        <v>0</v>
      </c>
      <c r="G261" s="18">
        <f t="shared" si="71"/>
        <v>0</v>
      </c>
      <c r="H261" s="18">
        <f t="shared" si="71"/>
        <v>0</v>
      </c>
      <c r="I261" s="18">
        <f t="shared" si="71"/>
        <v>23839</v>
      </c>
      <c r="J261" s="18">
        <f t="shared" si="71"/>
        <v>0</v>
      </c>
      <c r="K261" s="19">
        <f t="shared" si="71"/>
        <v>477</v>
      </c>
    </row>
    <row r="262" spans="1:11" ht="17.25" customHeight="1">
      <c r="A262" s="116">
        <v>5197</v>
      </c>
      <c r="B262" s="13">
        <v>421000</v>
      </c>
      <c r="C262" s="129" t="s">
        <v>816</v>
      </c>
      <c r="D262" s="18">
        <f>SUM(D263:D269)</f>
        <v>12398</v>
      </c>
      <c r="E262" s="18">
        <f t="shared" si="59"/>
        <v>10511</v>
      </c>
      <c r="F262" s="18">
        <f aca="true" t="shared" si="72" ref="F262:K262">SUM(F263:F269)</f>
        <v>0</v>
      </c>
      <c r="G262" s="18">
        <f t="shared" si="72"/>
        <v>0</v>
      </c>
      <c r="H262" s="18">
        <f t="shared" si="72"/>
        <v>0</v>
      </c>
      <c r="I262" s="18">
        <f t="shared" si="72"/>
        <v>10446</v>
      </c>
      <c r="J262" s="18">
        <f t="shared" si="72"/>
        <v>0</v>
      </c>
      <c r="K262" s="19">
        <f t="shared" si="72"/>
        <v>65</v>
      </c>
    </row>
    <row r="263" spans="1:11" ht="17.25" customHeight="1">
      <c r="A263" s="132">
        <v>5198</v>
      </c>
      <c r="B263" s="121">
        <v>421100</v>
      </c>
      <c r="C263" s="130" t="s">
        <v>14</v>
      </c>
      <c r="D263" s="20">
        <v>174</v>
      </c>
      <c r="E263" s="21">
        <f t="shared" si="59"/>
        <v>172</v>
      </c>
      <c r="F263" s="20"/>
      <c r="G263" s="20"/>
      <c r="H263" s="20"/>
      <c r="I263" s="20">
        <v>159</v>
      </c>
      <c r="J263" s="20"/>
      <c r="K263" s="22">
        <v>13</v>
      </c>
    </row>
    <row r="264" spans="1:11" ht="17.25" customHeight="1">
      <c r="A264" s="132">
        <v>5199</v>
      </c>
      <c r="B264" s="121">
        <v>421200</v>
      </c>
      <c r="C264" s="130" t="s">
        <v>15</v>
      </c>
      <c r="D264" s="20">
        <v>10751</v>
      </c>
      <c r="E264" s="21">
        <f t="shared" si="59"/>
        <v>9002</v>
      </c>
      <c r="F264" s="20"/>
      <c r="G264" s="20"/>
      <c r="H264" s="20"/>
      <c r="I264" s="20">
        <v>9002</v>
      </c>
      <c r="J264" s="20"/>
      <c r="K264" s="22"/>
    </row>
    <row r="265" spans="1:11" ht="17.25" customHeight="1">
      <c r="A265" s="132">
        <v>5200</v>
      </c>
      <c r="B265" s="121">
        <v>421300</v>
      </c>
      <c r="C265" s="130" t="s">
        <v>16</v>
      </c>
      <c r="D265" s="20">
        <v>796</v>
      </c>
      <c r="E265" s="21">
        <f t="shared" si="59"/>
        <v>663</v>
      </c>
      <c r="F265" s="20"/>
      <c r="G265" s="20"/>
      <c r="H265" s="20"/>
      <c r="I265" s="20">
        <v>663</v>
      </c>
      <c r="J265" s="20"/>
      <c r="K265" s="22"/>
    </row>
    <row r="266" spans="1:11" ht="17.25" customHeight="1">
      <c r="A266" s="132">
        <v>5201</v>
      </c>
      <c r="B266" s="121">
        <v>421400</v>
      </c>
      <c r="C266" s="130" t="s">
        <v>64</v>
      </c>
      <c r="D266" s="20">
        <v>268</v>
      </c>
      <c r="E266" s="21">
        <f t="shared" si="59"/>
        <v>265</v>
      </c>
      <c r="F266" s="20"/>
      <c r="G266" s="20"/>
      <c r="H266" s="20"/>
      <c r="I266" s="20">
        <v>222</v>
      </c>
      <c r="J266" s="20"/>
      <c r="K266" s="22">
        <v>43</v>
      </c>
    </row>
    <row r="267" spans="1:11" ht="17.25" customHeight="1">
      <c r="A267" s="132">
        <v>5202</v>
      </c>
      <c r="B267" s="121">
        <v>421500</v>
      </c>
      <c r="C267" s="130" t="s">
        <v>65</v>
      </c>
      <c r="D267" s="20">
        <v>400</v>
      </c>
      <c r="E267" s="21">
        <f t="shared" si="59"/>
        <v>400</v>
      </c>
      <c r="F267" s="20"/>
      <c r="G267" s="20"/>
      <c r="H267" s="20"/>
      <c r="I267" s="20">
        <v>400</v>
      </c>
      <c r="J267" s="20"/>
      <c r="K267" s="22"/>
    </row>
    <row r="268" spans="1:11" ht="17.25" customHeight="1">
      <c r="A268" s="132">
        <v>5203</v>
      </c>
      <c r="B268" s="121">
        <v>421600</v>
      </c>
      <c r="C268" s="130" t="s">
        <v>66</v>
      </c>
      <c r="D268" s="20"/>
      <c r="E268" s="21">
        <f t="shared" si="59"/>
        <v>0</v>
      </c>
      <c r="F268" s="20"/>
      <c r="G268" s="20"/>
      <c r="H268" s="20"/>
      <c r="I268" s="20"/>
      <c r="J268" s="20"/>
      <c r="K268" s="22"/>
    </row>
    <row r="269" spans="1:11" ht="17.25" customHeight="1">
      <c r="A269" s="132">
        <v>5204</v>
      </c>
      <c r="B269" s="121">
        <v>421900</v>
      </c>
      <c r="C269" s="130" t="s">
        <v>580</v>
      </c>
      <c r="D269" s="20">
        <v>9</v>
      </c>
      <c r="E269" s="21">
        <f t="shared" si="59"/>
        <v>9</v>
      </c>
      <c r="F269" s="20"/>
      <c r="G269" s="20"/>
      <c r="H269" s="20"/>
      <c r="I269" s="20"/>
      <c r="J269" s="20"/>
      <c r="K269" s="22">
        <v>9</v>
      </c>
    </row>
    <row r="270" spans="1:11" ht="17.25" customHeight="1">
      <c r="A270" s="116">
        <v>5205</v>
      </c>
      <c r="B270" s="13">
        <v>422000</v>
      </c>
      <c r="C270" s="129" t="s">
        <v>817</v>
      </c>
      <c r="D270" s="18">
        <f>SUM(D271:D275)</f>
        <v>112</v>
      </c>
      <c r="E270" s="18">
        <f t="shared" si="59"/>
        <v>112</v>
      </c>
      <c r="F270" s="18">
        <f aca="true" t="shared" si="73" ref="F270:K270">SUM(F271:F275)</f>
        <v>0</v>
      </c>
      <c r="G270" s="18">
        <f t="shared" si="73"/>
        <v>0</v>
      </c>
      <c r="H270" s="18">
        <f t="shared" si="73"/>
        <v>0</v>
      </c>
      <c r="I270" s="18">
        <f t="shared" si="73"/>
        <v>8</v>
      </c>
      <c r="J270" s="18">
        <f t="shared" si="73"/>
        <v>0</v>
      </c>
      <c r="K270" s="19">
        <f t="shared" si="73"/>
        <v>104</v>
      </c>
    </row>
    <row r="271" spans="1:11" ht="17.25" customHeight="1">
      <c r="A271" s="132">
        <v>5206</v>
      </c>
      <c r="B271" s="121">
        <v>422100</v>
      </c>
      <c r="C271" s="130" t="s">
        <v>8</v>
      </c>
      <c r="D271" s="20">
        <v>112</v>
      </c>
      <c r="E271" s="21">
        <f t="shared" si="59"/>
        <v>112</v>
      </c>
      <c r="F271" s="20"/>
      <c r="G271" s="20"/>
      <c r="H271" s="20"/>
      <c r="I271" s="20">
        <v>8</v>
      </c>
      <c r="J271" s="20"/>
      <c r="K271" s="22">
        <v>104</v>
      </c>
    </row>
    <row r="272" spans="1:11" ht="17.25" customHeight="1">
      <c r="A272" s="132">
        <v>5207</v>
      </c>
      <c r="B272" s="121">
        <v>422200</v>
      </c>
      <c r="C272" s="130" t="s">
        <v>319</v>
      </c>
      <c r="D272" s="20"/>
      <c r="E272" s="21">
        <f t="shared" si="59"/>
        <v>0</v>
      </c>
      <c r="F272" s="20"/>
      <c r="G272" s="20"/>
      <c r="H272" s="20"/>
      <c r="I272" s="20"/>
      <c r="J272" s="20"/>
      <c r="K272" s="22"/>
    </row>
    <row r="273" spans="1:11" ht="17.25" customHeight="1">
      <c r="A273" s="132">
        <v>5208</v>
      </c>
      <c r="B273" s="121">
        <v>422300</v>
      </c>
      <c r="C273" s="130" t="s">
        <v>320</v>
      </c>
      <c r="D273" s="20"/>
      <c r="E273" s="21">
        <f t="shared" si="59"/>
        <v>0</v>
      </c>
      <c r="F273" s="20"/>
      <c r="G273" s="20"/>
      <c r="H273" s="20"/>
      <c r="I273" s="20"/>
      <c r="J273" s="20"/>
      <c r="K273" s="22"/>
    </row>
    <row r="274" spans="1:11" ht="17.25" customHeight="1">
      <c r="A274" s="132">
        <v>5209</v>
      </c>
      <c r="B274" s="121">
        <v>422400</v>
      </c>
      <c r="C274" s="130" t="s">
        <v>592</v>
      </c>
      <c r="D274" s="20"/>
      <c r="E274" s="21">
        <f t="shared" si="59"/>
        <v>0</v>
      </c>
      <c r="F274" s="20"/>
      <c r="G274" s="20"/>
      <c r="H274" s="20"/>
      <c r="I274" s="20"/>
      <c r="J274" s="20"/>
      <c r="K274" s="22"/>
    </row>
    <row r="275" spans="1:11" ht="17.25" customHeight="1">
      <c r="A275" s="132">
        <v>5210</v>
      </c>
      <c r="B275" s="121">
        <v>422900</v>
      </c>
      <c r="C275" s="130" t="s">
        <v>321</v>
      </c>
      <c r="D275" s="20"/>
      <c r="E275" s="21">
        <f t="shared" si="59"/>
        <v>0</v>
      </c>
      <c r="F275" s="20"/>
      <c r="G275" s="20"/>
      <c r="H275" s="20"/>
      <c r="I275" s="20"/>
      <c r="J275" s="20"/>
      <c r="K275" s="22"/>
    </row>
    <row r="276" spans="1:11" ht="17.25" customHeight="1">
      <c r="A276" s="116">
        <v>5211</v>
      </c>
      <c r="B276" s="13">
        <v>423000</v>
      </c>
      <c r="C276" s="129" t="s">
        <v>818</v>
      </c>
      <c r="D276" s="18">
        <f>SUM(D277:D288)</f>
        <v>1671</v>
      </c>
      <c r="E276" s="18">
        <f t="shared" si="59"/>
        <v>1636</v>
      </c>
      <c r="F276" s="18">
        <f aca="true" t="shared" si="74" ref="F276:K276">SUM(F277:F288)</f>
        <v>0</v>
      </c>
      <c r="G276" s="18">
        <f t="shared" si="74"/>
        <v>0</v>
      </c>
      <c r="H276" s="18">
        <f t="shared" si="74"/>
        <v>0</v>
      </c>
      <c r="I276" s="18">
        <f t="shared" si="74"/>
        <v>1417</v>
      </c>
      <c r="J276" s="18">
        <f t="shared" si="74"/>
        <v>0</v>
      </c>
      <c r="K276" s="19">
        <f t="shared" si="74"/>
        <v>219</v>
      </c>
    </row>
    <row r="277" spans="1:11" ht="17.25" customHeight="1">
      <c r="A277" s="132">
        <v>5212</v>
      </c>
      <c r="B277" s="121">
        <v>423100</v>
      </c>
      <c r="C277" s="130" t="s">
        <v>322</v>
      </c>
      <c r="D277" s="20"/>
      <c r="E277" s="21">
        <f t="shared" si="59"/>
        <v>0</v>
      </c>
      <c r="F277" s="20"/>
      <c r="G277" s="20"/>
      <c r="H277" s="20"/>
      <c r="I277" s="20"/>
      <c r="J277" s="20"/>
      <c r="K277" s="22"/>
    </row>
    <row r="278" spans="1:11" ht="17.25" customHeight="1">
      <c r="A278" s="132">
        <v>5213</v>
      </c>
      <c r="B278" s="121">
        <v>423200</v>
      </c>
      <c r="C278" s="130" t="s">
        <v>323</v>
      </c>
      <c r="D278" s="20">
        <v>1224</v>
      </c>
      <c r="E278" s="21">
        <f t="shared" si="59"/>
        <v>1224</v>
      </c>
      <c r="F278" s="20"/>
      <c r="G278" s="20"/>
      <c r="H278" s="20"/>
      <c r="I278" s="20">
        <v>1190</v>
      </c>
      <c r="J278" s="20"/>
      <c r="K278" s="22">
        <v>34</v>
      </c>
    </row>
    <row r="279" spans="1:11" ht="17.25" customHeight="1">
      <c r="A279" s="132">
        <v>5214</v>
      </c>
      <c r="B279" s="121">
        <v>423300</v>
      </c>
      <c r="C279" s="130" t="s">
        <v>324</v>
      </c>
      <c r="D279" s="20">
        <v>35</v>
      </c>
      <c r="E279" s="21">
        <f t="shared" si="59"/>
        <v>35</v>
      </c>
      <c r="F279" s="20"/>
      <c r="G279" s="20"/>
      <c r="H279" s="20"/>
      <c r="I279" s="20"/>
      <c r="J279" s="20"/>
      <c r="K279" s="22">
        <v>35</v>
      </c>
    </row>
    <row r="280" spans="1:11" ht="17.25" customHeight="1">
      <c r="A280" s="132">
        <v>5215</v>
      </c>
      <c r="B280" s="121">
        <v>423400</v>
      </c>
      <c r="C280" s="130" t="s">
        <v>621</v>
      </c>
      <c r="D280" s="20"/>
      <c r="E280" s="21">
        <f t="shared" si="59"/>
        <v>0</v>
      </c>
      <c r="F280" s="20"/>
      <c r="G280" s="20"/>
      <c r="H280" s="20"/>
      <c r="I280" s="20"/>
      <c r="J280" s="20"/>
      <c r="K280" s="22"/>
    </row>
    <row r="281" spans="1:11" ht="17.25" customHeight="1">
      <c r="A281" s="132">
        <v>5216</v>
      </c>
      <c r="B281" s="121">
        <v>423500</v>
      </c>
      <c r="C281" s="130" t="s">
        <v>347</v>
      </c>
      <c r="D281" s="20">
        <v>369</v>
      </c>
      <c r="E281" s="21">
        <f t="shared" si="59"/>
        <v>348</v>
      </c>
      <c r="F281" s="20"/>
      <c r="G281" s="20"/>
      <c r="H281" s="20"/>
      <c r="I281" s="20">
        <v>224</v>
      </c>
      <c r="J281" s="20"/>
      <c r="K281" s="22">
        <v>124</v>
      </c>
    </row>
    <row r="282" spans="1:11" ht="17.25" customHeight="1">
      <c r="A282" s="132">
        <v>5217</v>
      </c>
      <c r="B282" s="121">
        <v>423600</v>
      </c>
      <c r="C282" s="130" t="s">
        <v>637</v>
      </c>
      <c r="D282" s="20"/>
      <c r="E282" s="21">
        <f t="shared" si="59"/>
        <v>0</v>
      </c>
      <c r="F282" s="20"/>
      <c r="G282" s="20"/>
      <c r="H282" s="20"/>
      <c r="I282" s="20"/>
      <c r="J282" s="20"/>
      <c r="K282" s="22"/>
    </row>
    <row r="283" spans="1:11" ht="17.25" customHeight="1">
      <c r="A283" s="132">
        <v>5218</v>
      </c>
      <c r="B283" s="121">
        <v>423700</v>
      </c>
      <c r="C283" s="130" t="s">
        <v>638</v>
      </c>
      <c r="D283" s="20">
        <v>43</v>
      </c>
      <c r="E283" s="21">
        <f t="shared" si="59"/>
        <v>29</v>
      </c>
      <c r="F283" s="20"/>
      <c r="G283" s="20"/>
      <c r="H283" s="20"/>
      <c r="I283" s="20">
        <v>3</v>
      </c>
      <c r="J283" s="20"/>
      <c r="K283" s="22">
        <v>26</v>
      </c>
    </row>
    <row r="284" spans="1:11" ht="12.75">
      <c r="A284" s="555" t="s">
        <v>533</v>
      </c>
      <c r="B284" s="556" t="s">
        <v>534</v>
      </c>
      <c r="C284" s="548" t="s">
        <v>535</v>
      </c>
      <c r="D284" s="548" t="s">
        <v>912</v>
      </c>
      <c r="E284" s="549" t="s">
        <v>380</v>
      </c>
      <c r="F284" s="551"/>
      <c r="G284" s="551"/>
      <c r="H284" s="551"/>
      <c r="I284" s="551"/>
      <c r="J284" s="551"/>
      <c r="K284" s="562"/>
    </row>
    <row r="285" spans="1:11" ht="12.75" customHeight="1">
      <c r="A285" s="555"/>
      <c r="B285" s="556"/>
      <c r="C285" s="548"/>
      <c r="D285" s="548"/>
      <c r="E285" s="549" t="s">
        <v>917</v>
      </c>
      <c r="F285" s="549" t="s">
        <v>427</v>
      </c>
      <c r="G285" s="551"/>
      <c r="H285" s="551"/>
      <c r="I285" s="551"/>
      <c r="J285" s="549" t="s">
        <v>909</v>
      </c>
      <c r="K285" s="550" t="s">
        <v>63</v>
      </c>
    </row>
    <row r="286" spans="1:11" ht="25.5">
      <c r="A286" s="555"/>
      <c r="B286" s="556"/>
      <c r="C286" s="548"/>
      <c r="D286" s="548"/>
      <c r="E286" s="551"/>
      <c r="F286" s="13" t="s">
        <v>381</v>
      </c>
      <c r="G286" s="13" t="s">
        <v>459</v>
      </c>
      <c r="H286" s="13" t="s">
        <v>908</v>
      </c>
      <c r="I286" s="13" t="s">
        <v>62</v>
      </c>
      <c r="J286" s="551"/>
      <c r="K286" s="562"/>
    </row>
    <row r="287" spans="1:11" ht="12.75">
      <c r="A287" s="30" t="s">
        <v>416</v>
      </c>
      <c r="B287" s="23" t="s">
        <v>417</v>
      </c>
      <c r="C287" s="23" t="s">
        <v>418</v>
      </c>
      <c r="D287" s="23" t="s">
        <v>419</v>
      </c>
      <c r="E287" s="23" t="s">
        <v>420</v>
      </c>
      <c r="F287" s="23" t="s">
        <v>421</v>
      </c>
      <c r="G287" s="23" t="s">
        <v>422</v>
      </c>
      <c r="H287" s="23" t="s">
        <v>423</v>
      </c>
      <c r="I287" s="23" t="s">
        <v>424</v>
      </c>
      <c r="J287" s="23" t="s">
        <v>425</v>
      </c>
      <c r="K287" s="25" t="s">
        <v>426</v>
      </c>
    </row>
    <row r="288" spans="1:11" ht="18.75" customHeight="1">
      <c r="A288" s="132">
        <v>5219</v>
      </c>
      <c r="B288" s="121">
        <v>423900</v>
      </c>
      <c r="C288" s="130" t="s">
        <v>639</v>
      </c>
      <c r="D288" s="20"/>
      <c r="E288" s="21">
        <f t="shared" si="59"/>
        <v>0</v>
      </c>
      <c r="F288" s="20"/>
      <c r="G288" s="20"/>
      <c r="H288" s="20"/>
      <c r="I288" s="20"/>
      <c r="J288" s="20"/>
      <c r="K288" s="22"/>
    </row>
    <row r="289" spans="1:11" ht="18.75" customHeight="1">
      <c r="A289" s="116">
        <v>5220</v>
      </c>
      <c r="B289" s="13">
        <v>424000</v>
      </c>
      <c r="C289" s="129" t="s">
        <v>819</v>
      </c>
      <c r="D289" s="18">
        <f>SUM(D290:D296)</f>
        <v>379</v>
      </c>
      <c r="E289" s="18">
        <f t="shared" si="59"/>
        <v>282</v>
      </c>
      <c r="F289" s="18">
        <f aca="true" t="shared" si="75" ref="F289:K289">SUM(F290:F296)</f>
        <v>0</v>
      </c>
      <c r="G289" s="18">
        <f t="shared" si="75"/>
        <v>0</v>
      </c>
      <c r="H289" s="18">
        <f t="shared" si="75"/>
        <v>0</v>
      </c>
      <c r="I289" s="18">
        <f t="shared" si="75"/>
        <v>282</v>
      </c>
      <c r="J289" s="18">
        <f t="shared" si="75"/>
        <v>0</v>
      </c>
      <c r="K289" s="19">
        <f t="shared" si="75"/>
        <v>0</v>
      </c>
    </row>
    <row r="290" spans="1:11" ht="18.75" customHeight="1">
      <c r="A290" s="132">
        <v>5221</v>
      </c>
      <c r="B290" s="121">
        <v>424100</v>
      </c>
      <c r="C290" s="130" t="s">
        <v>640</v>
      </c>
      <c r="D290" s="20"/>
      <c r="E290" s="21">
        <f t="shared" si="59"/>
        <v>0</v>
      </c>
      <c r="F290" s="20"/>
      <c r="G290" s="20"/>
      <c r="H290" s="20"/>
      <c r="I290" s="20"/>
      <c r="J290" s="20"/>
      <c r="K290" s="22"/>
    </row>
    <row r="291" spans="1:11" ht="18.75" customHeight="1">
      <c r="A291" s="132">
        <v>5222</v>
      </c>
      <c r="B291" s="121">
        <v>424200</v>
      </c>
      <c r="C291" s="130" t="s">
        <v>641</v>
      </c>
      <c r="D291" s="20"/>
      <c r="E291" s="21">
        <f t="shared" si="59"/>
        <v>0</v>
      </c>
      <c r="F291" s="20"/>
      <c r="G291" s="20"/>
      <c r="H291" s="20"/>
      <c r="I291" s="20"/>
      <c r="J291" s="20"/>
      <c r="K291" s="22"/>
    </row>
    <row r="292" spans="1:11" ht="18.75" customHeight="1">
      <c r="A292" s="132">
        <v>5223</v>
      </c>
      <c r="B292" s="121">
        <v>424300</v>
      </c>
      <c r="C292" s="130" t="s">
        <v>642</v>
      </c>
      <c r="D292" s="20">
        <v>379</v>
      </c>
      <c r="E292" s="21">
        <f t="shared" si="59"/>
        <v>282</v>
      </c>
      <c r="F292" s="20"/>
      <c r="G292" s="20"/>
      <c r="H292" s="20"/>
      <c r="I292" s="20">
        <v>282</v>
      </c>
      <c r="J292" s="20"/>
      <c r="K292" s="22"/>
    </row>
    <row r="293" spans="1:11" ht="18.75" customHeight="1">
      <c r="A293" s="132">
        <v>5224</v>
      </c>
      <c r="B293" s="121">
        <v>424400</v>
      </c>
      <c r="C293" s="130" t="s">
        <v>496</v>
      </c>
      <c r="D293" s="20"/>
      <c r="E293" s="21">
        <f t="shared" si="59"/>
        <v>0</v>
      </c>
      <c r="F293" s="20"/>
      <c r="G293" s="20"/>
      <c r="H293" s="20"/>
      <c r="I293" s="20"/>
      <c r="J293" s="20"/>
      <c r="K293" s="22"/>
    </row>
    <row r="294" spans="1:11" ht="25.5">
      <c r="A294" s="132">
        <v>5225</v>
      </c>
      <c r="B294" s="121">
        <v>424500</v>
      </c>
      <c r="C294" s="130" t="s">
        <v>497</v>
      </c>
      <c r="D294" s="20"/>
      <c r="E294" s="21">
        <f t="shared" si="59"/>
        <v>0</v>
      </c>
      <c r="F294" s="20"/>
      <c r="G294" s="20"/>
      <c r="H294" s="20"/>
      <c r="I294" s="20"/>
      <c r="J294" s="20"/>
      <c r="K294" s="22"/>
    </row>
    <row r="295" spans="1:11" ht="25.5">
      <c r="A295" s="132">
        <v>5226</v>
      </c>
      <c r="B295" s="121">
        <v>424600</v>
      </c>
      <c r="C295" s="130" t="s">
        <v>366</v>
      </c>
      <c r="D295" s="20"/>
      <c r="E295" s="21">
        <f t="shared" si="59"/>
        <v>0</v>
      </c>
      <c r="F295" s="20"/>
      <c r="G295" s="20"/>
      <c r="H295" s="20"/>
      <c r="I295" s="20"/>
      <c r="J295" s="20"/>
      <c r="K295" s="22"/>
    </row>
    <row r="296" spans="1:11" ht="18.75" customHeight="1">
      <c r="A296" s="132">
        <v>5227</v>
      </c>
      <c r="B296" s="121">
        <v>424900</v>
      </c>
      <c r="C296" s="130" t="s">
        <v>367</v>
      </c>
      <c r="D296" s="20"/>
      <c r="E296" s="21">
        <f t="shared" si="59"/>
        <v>0</v>
      </c>
      <c r="F296" s="20"/>
      <c r="G296" s="20"/>
      <c r="H296" s="20"/>
      <c r="I296" s="20"/>
      <c r="J296" s="20"/>
      <c r="K296" s="22"/>
    </row>
    <row r="297" spans="1:11" ht="27.75" customHeight="1">
      <c r="A297" s="116">
        <v>5228</v>
      </c>
      <c r="B297" s="13">
        <v>425000</v>
      </c>
      <c r="C297" s="129" t="s">
        <v>820</v>
      </c>
      <c r="D297" s="18">
        <f>D298+D299</f>
        <v>1227</v>
      </c>
      <c r="E297" s="18">
        <f t="shared" si="59"/>
        <v>1119</v>
      </c>
      <c r="F297" s="18">
        <f aca="true" t="shared" si="76" ref="F297:K297">F298+F299</f>
        <v>0</v>
      </c>
      <c r="G297" s="18">
        <f t="shared" si="76"/>
        <v>0</v>
      </c>
      <c r="H297" s="18">
        <f t="shared" si="76"/>
        <v>0</v>
      </c>
      <c r="I297" s="18">
        <f t="shared" si="76"/>
        <v>1116</v>
      </c>
      <c r="J297" s="18">
        <f t="shared" si="76"/>
        <v>0</v>
      </c>
      <c r="K297" s="19">
        <f t="shared" si="76"/>
        <v>3</v>
      </c>
    </row>
    <row r="298" spans="1:11" ht="18.75" customHeight="1">
      <c r="A298" s="132">
        <v>5229</v>
      </c>
      <c r="B298" s="121">
        <v>425100</v>
      </c>
      <c r="C298" s="130" t="s">
        <v>96</v>
      </c>
      <c r="D298" s="20">
        <v>477</v>
      </c>
      <c r="E298" s="21">
        <f t="shared" si="59"/>
        <v>407</v>
      </c>
      <c r="F298" s="20"/>
      <c r="G298" s="20"/>
      <c r="H298" s="20"/>
      <c r="I298" s="20">
        <v>404</v>
      </c>
      <c r="J298" s="20"/>
      <c r="K298" s="22">
        <v>3</v>
      </c>
    </row>
    <row r="299" spans="1:11" ht="18.75" customHeight="1">
      <c r="A299" s="132">
        <v>5230</v>
      </c>
      <c r="B299" s="121">
        <v>425200</v>
      </c>
      <c r="C299" s="130" t="s">
        <v>97</v>
      </c>
      <c r="D299" s="20">
        <v>750</v>
      </c>
      <c r="E299" s="21">
        <f t="shared" si="59"/>
        <v>712</v>
      </c>
      <c r="F299" s="20"/>
      <c r="G299" s="20"/>
      <c r="H299" s="20"/>
      <c r="I299" s="20">
        <v>712</v>
      </c>
      <c r="J299" s="20"/>
      <c r="K299" s="22"/>
    </row>
    <row r="300" spans="1:11" ht="18.75" customHeight="1">
      <c r="A300" s="116">
        <v>5231</v>
      </c>
      <c r="B300" s="13">
        <v>426000</v>
      </c>
      <c r="C300" s="129" t="s">
        <v>821</v>
      </c>
      <c r="D300" s="18">
        <f>SUM(D301:D309)</f>
        <v>14672</v>
      </c>
      <c r="E300" s="18">
        <f t="shared" si="59"/>
        <v>10656</v>
      </c>
      <c r="F300" s="18">
        <f aca="true" t="shared" si="77" ref="F300:K300">SUM(F301:F309)</f>
        <v>0</v>
      </c>
      <c r="G300" s="18">
        <f t="shared" si="77"/>
        <v>0</v>
      </c>
      <c r="H300" s="18">
        <f t="shared" si="77"/>
        <v>0</v>
      </c>
      <c r="I300" s="18">
        <f t="shared" si="77"/>
        <v>10570</v>
      </c>
      <c r="J300" s="18">
        <f t="shared" si="77"/>
        <v>0</v>
      </c>
      <c r="K300" s="19">
        <f t="shared" si="77"/>
        <v>86</v>
      </c>
    </row>
    <row r="301" spans="1:11" ht="18.75" customHeight="1">
      <c r="A301" s="132">
        <v>5232</v>
      </c>
      <c r="B301" s="121">
        <v>426100</v>
      </c>
      <c r="C301" s="130" t="s">
        <v>98</v>
      </c>
      <c r="D301" s="20">
        <v>300</v>
      </c>
      <c r="E301" s="21">
        <f t="shared" si="59"/>
        <v>296</v>
      </c>
      <c r="F301" s="20"/>
      <c r="G301" s="20"/>
      <c r="H301" s="20"/>
      <c r="I301" s="20">
        <v>296</v>
      </c>
      <c r="J301" s="20"/>
      <c r="K301" s="22"/>
    </row>
    <row r="302" spans="1:11" ht="18.75" customHeight="1">
      <c r="A302" s="132">
        <v>5233</v>
      </c>
      <c r="B302" s="121">
        <v>426200</v>
      </c>
      <c r="C302" s="130" t="s">
        <v>822</v>
      </c>
      <c r="D302" s="20"/>
      <c r="E302" s="21">
        <f t="shared" si="59"/>
        <v>0</v>
      </c>
      <c r="F302" s="20"/>
      <c r="G302" s="20"/>
      <c r="H302" s="20"/>
      <c r="I302" s="20"/>
      <c r="J302" s="20"/>
      <c r="K302" s="22"/>
    </row>
    <row r="303" spans="1:11" ht="18.75" customHeight="1">
      <c r="A303" s="132">
        <v>5234</v>
      </c>
      <c r="B303" s="121">
        <v>426300</v>
      </c>
      <c r="C303" s="130" t="s">
        <v>99</v>
      </c>
      <c r="D303" s="20">
        <v>104</v>
      </c>
      <c r="E303" s="21">
        <f t="shared" si="59"/>
        <v>43</v>
      </c>
      <c r="F303" s="20"/>
      <c r="G303" s="20"/>
      <c r="H303" s="20"/>
      <c r="I303" s="20"/>
      <c r="J303" s="20"/>
      <c r="K303" s="22">
        <v>43</v>
      </c>
    </row>
    <row r="304" spans="1:11" ht="18.75" customHeight="1">
      <c r="A304" s="132">
        <v>5235</v>
      </c>
      <c r="B304" s="121">
        <v>426400</v>
      </c>
      <c r="C304" s="130" t="s">
        <v>100</v>
      </c>
      <c r="D304" s="20">
        <v>787</v>
      </c>
      <c r="E304" s="21">
        <f t="shared" si="59"/>
        <v>716</v>
      </c>
      <c r="F304" s="48"/>
      <c r="G304" s="48"/>
      <c r="H304" s="48"/>
      <c r="I304" s="48">
        <v>716</v>
      </c>
      <c r="J304" s="48"/>
      <c r="K304" s="49"/>
    </row>
    <row r="305" spans="1:11" ht="18.75" customHeight="1">
      <c r="A305" s="132">
        <v>5236</v>
      </c>
      <c r="B305" s="121">
        <v>426500</v>
      </c>
      <c r="C305" s="130" t="s">
        <v>519</v>
      </c>
      <c r="D305" s="20">
        <v>57</v>
      </c>
      <c r="E305" s="21">
        <f aca="true" t="shared" si="78" ref="E305:E380">SUM(F305:K305)</f>
        <v>57</v>
      </c>
      <c r="F305" s="20"/>
      <c r="G305" s="20"/>
      <c r="H305" s="20"/>
      <c r="I305" s="20">
        <v>57</v>
      </c>
      <c r="J305" s="20"/>
      <c r="K305" s="22"/>
    </row>
    <row r="306" spans="1:11" ht="18.75" customHeight="1">
      <c r="A306" s="132">
        <v>5237</v>
      </c>
      <c r="B306" s="121">
        <v>426600</v>
      </c>
      <c r="C306" s="130" t="s">
        <v>520</v>
      </c>
      <c r="D306" s="20"/>
      <c r="E306" s="21">
        <f t="shared" si="78"/>
        <v>0</v>
      </c>
      <c r="F306" s="20"/>
      <c r="G306" s="20"/>
      <c r="H306" s="20"/>
      <c r="I306" s="20"/>
      <c r="J306" s="20"/>
      <c r="K306" s="22"/>
    </row>
    <row r="307" spans="1:11" ht="18.75" customHeight="1">
      <c r="A307" s="132">
        <v>5238</v>
      </c>
      <c r="B307" s="121">
        <v>426700</v>
      </c>
      <c r="C307" s="130" t="s">
        <v>521</v>
      </c>
      <c r="D307" s="20">
        <v>10618</v>
      </c>
      <c r="E307" s="21">
        <f t="shared" si="78"/>
        <v>7104</v>
      </c>
      <c r="F307" s="20"/>
      <c r="G307" s="20"/>
      <c r="H307" s="20"/>
      <c r="I307" s="20">
        <v>7081</v>
      </c>
      <c r="J307" s="20"/>
      <c r="K307" s="22">
        <v>23</v>
      </c>
    </row>
    <row r="308" spans="1:11" ht="18.75" customHeight="1">
      <c r="A308" s="132">
        <v>5239</v>
      </c>
      <c r="B308" s="121">
        <v>426800</v>
      </c>
      <c r="C308" s="130" t="s">
        <v>376</v>
      </c>
      <c r="D308" s="20">
        <v>2363</v>
      </c>
      <c r="E308" s="21">
        <f t="shared" si="78"/>
        <v>2067</v>
      </c>
      <c r="F308" s="20"/>
      <c r="G308" s="20"/>
      <c r="H308" s="20"/>
      <c r="I308" s="20">
        <v>2067</v>
      </c>
      <c r="J308" s="20"/>
      <c r="K308" s="22"/>
    </row>
    <row r="309" spans="1:11" ht="18.75" customHeight="1">
      <c r="A309" s="132">
        <v>5240</v>
      </c>
      <c r="B309" s="121">
        <v>426900</v>
      </c>
      <c r="C309" s="130" t="s">
        <v>522</v>
      </c>
      <c r="D309" s="20">
        <v>443</v>
      </c>
      <c r="E309" s="21">
        <f t="shared" si="78"/>
        <v>373</v>
      </c>
      <c r="F309" s="20"/>
      <c r="G309" s="20"/>
      <c r="H309" s="20"/>
      <c r="I309" s="20">
        <v>353</v>
      </c>
      <c r="J309" s="20"/>
      <c r="K309" s="22">
        <v>20</v>
      </c>
    </row>
    <row r="310" spans="1:11" ht="25.5">
      <c r="A310" s="116">
        <v>5241</v>
      </c>
      <c r="B310" s="13">
        <v>430000</v>
      </c>
      <c r="C310" s="129" t="s">
        <v>823</v>
      </c>
      <c r="D310" s="18">
        <f>D311+D319+D321+D323+D327</f>
        <v>0</v>
      </c>
      <c r="E310" s="18">
        <f t="shared" si="78"/>
        <v>53</v>
      </c>
      <c r="F310" s="18">
        <f aca="true" t="shared" si="79" ref="F310:K310">F311+F319+F321+F323+F327</f>
        <v>0</v>
      </c>
      <c r="G310" s="18">
        <f t="shared" si="79"/>
        <v>0</v>
      </c>
      <c r="H310" s="18">
        <f t="shared" si="79"/>
        <v>0</v>
      </c>
      <c r="I310" s="18">
        <f t="shared" si="79"/>
        <v>0</v>
      </c>
      <c r="J310" s="18">
        <f t="shared" si="79"/>
        <v>0</v>
      </c>
      <c r="K310" s="19">
        <f t="shared" si="79"/>
        <v>53</v>
      </c>
    </row>
    <row r="311" spans="1:11" ht="25.5">
      <c r="A311" s="116">
        <v>5242</v>
      </c>
      <c r="B311" s="13">
        <v>431000</v>
      </c>
      <c r="C311" s="129" t="s">
        <v>824</v>
      </c>
      <c r="D311" s="18">
        <f>SUM(D312:D314)</f>
        <v>0</v>
      </c>
      <c r="E311" s="18">
        <f t="shared" si="78"/>
        <v>53</v>
      </c>
      <c r="F311" s="18">
        <f aca="true" t="shared" si="80" ref="F311:K311">SUM(F312:F314)</f>
        <v>0</v>
      </c>
      <c r="G311" s="18">
        <f t="shared" si="80"/>
        <v>0</v>
      </c>
      <c r="H311" s="18">
        <f t="shared" si="80"/>
        <v>0</v>
      </c>
      <c r="I311" s="18">
        <f t="shared" si="80"/>
        <v>0</v>
      </c>
      <c r="J311" s="18">
        <f t="shared" si="80"/>
        <v>0</v>
      </c>
      <c r="K311" s="19">
        <f t="shared" si="80"/>
        <v>53</v>
      </c>
    </row>
    <row r="312" spans="1:11" ht="18.75" customHeight="1">
      <c r="A312" s="132">
        <v>5243</v>
      </c>
      <c r="B312" s="121">
        <v>431100</v>
      </c>
      <c r="C312" s="130" t="s">
        <v>825</v>
      </c>
      <c r="D312" s="20"/>
      <c r="E312" s="21">
        <f t="shared" si="78"/>
        <v>0</v>
      </c>
      <c r="F312" s="20"/>
      <c r="G312" s="20"/>
      <c r="H312" s="20"/>
      <c r="I312" s="20"/>
      <c r="J312" s="20"/>
      <c r="K312" s="22"/>
    </row>
    <row r="313" spans="1:11" ht="18.75" customHeight="1">
      <c r="A313" s="132">
        <v>5244</v>
      </c>
      <c r="B313" s="121">
        <v>431200</v>
      </c>
      <c r="C313" s="130" t="s">
        <v>622</v>
      </c>
      <c r="D313" s="20"/>
      <c r="E313" s="21">
        <f t="shared" si="78"/>
        <v>53</v>
      </c>
      <c r="F313" s="20"/>
      <c r="G313" s="20"/>
      <c r="H313" s="20"/>
      <c r="I313" s="20"/>
      <c r="J313" s="20"/>
      <c r="K313" s="22">
        <v>53</v>
      </c>
    </row>
    <row r="314" spans="1:11" ht="18.75" customHeight="1">
      <c r="A314" s="132">
        <v>5245</v>
      </c>
      <c r="B314" s="121">
        <v>431300</v>
      </c>
      <c r="C314" s="130" t="s">
        <v>623</v>
      </c>
      <c r="D314" s="20"/>
      <c r="E314" s="21">
        <f t="shared" si="78"/>
        <v>0</v>
      </c>
      <c r="F314" s="20"/>
      <c r="G314" s="20"/>
      <c r="H314" s="20"/>
      <c r="I314" s="20"/>
      <c r="J314" s="20"/>
      <c r="K314" s="22"/>
    </row>
    <row r="315" spans="1:11" ht="12.75">
      <c r="A315" s="555" t="s">
        <v>533</v>
      </c>
      <c r="B315" s="556" t="s">
        <v>534</v>
      </c>
      <c r="C315" s="548" t="s">
        <v>535</v>
      </c>
      <c r="D315" s="548" t="s">
        <v>912</v>
      </c>
      <c r="E315" s="549" t="s">
        <v>380</v>
      </c>
      <c r="F315" s="551"/>
      <c r="G315" s="551"/>
      <c r="H315" s="551"/>
      <c r="I315" s="551"/>
      <c r="J315" s="551"/>
      <c r="K315" s="562"/>
    </row>
    <row r="316" spans="1:11" ht="12.75" customHeight="1">
      <c r="A316" s="555"/>
      <c r="B316" s="556"/>
      <c r="C316" s="548"/>
      <c r="D316" s="548"/>
      <c r="E316" s="549" t="s">
        <v>917</v>
      </c>
      <c r="F316" s="549" t="s">
        <v>427</v>
      </c>
      <c r="G316" s="551"/>
      <c r="H316" s="551"/>
      <c r="I316" s="551"/>
      <c r="J316" s="549" t="s">
        <v>909</v>
      </c>
      <c r="K316" s="550" t="s">
        <v>63</v>
      </c>
    </row>
    <row r="317" spans="1:11" ht="25.5">
      <c r="A317" s="555"/>
      <c r="B317" s="556"/>
      <c r="C317" s="548"/>
      <c r="D317" s="548"/>
      <c r="E317" s="551"/>
      <c r="F317" s="13" t="s">
        <v>381</v>
      </c>
      <c r="G317" s="13" t="s">
        <v>459</v>
      </c>
      <c r="H317" s="13" t="s">
        <v>908</v>
      </c>
      <c r="I317" s="13" t="s">
        <v>62</v>
      </c>
      <c r="J317" s="551"/>
      <c r="K317" s="562"/>
    </row>
    <row r="318" spans="1:11" ht="12.75">
      <c r="A318" s="30" t="s">
        <v>416</v>
      </c>
      <c r="B318" s="23" t="s">
        <v>417</v>
      </c>
      <c r="C318" s="23" t="s">
        <v>418</v>
      </c>
      <c r="D318" s="23" t="s">
        <v>419</v>
      </c>
      <c r="E318" s="23" t="s">
        <v>420</v>
      </c>
      <c r="F318" s="23" t="s">
        <v>421</v>
      </c>
      <c r="G318" s="23" t="s">
        <v>422</v>
      </c>
      <c r="H318" s="23" t="s">
        <v>423</v>
      </c>
      <c r="I318" s="23" t="s">
        <v>424</v>
      </c>
      <c r="J318" s="23" t="s">
        <v>425</v>
      </c>
      <c r="K318" s="25" t="s">
        <v>426</v>
      </c>
    </row>
    <row r="319" spans="1:11" ht="27.75" customHeight="1">
      <c r="A319" s="116">
        <v>5246</v>
      </c>
      <c r="B319" s="13">
        <v>432000</v>
      </c>
      <c r="C319" s="129" t="s">
        <v>826</v>
      </c>
      <c r="D319" s="18">
        <f>D320</f>
        <v>0</v>
      </c>
      <c r="E319" s="18">
        <f t="shared" si="78"/>
        <v>0</v>
      </c>
      <c r="F319" s="18">
        <f aca="true" t="shared" si="81" ref="F319:K319">F320</f>
        <v>0</v>
      </c>
      <c r="G319" s="18">
        <f t="shared" si="81"/>
        <v>0</v>
      </c>
      <c r="H319" s="18">
        <f t="shared" si="81"/>
        <v>0</v>
      </c>
      <c r="I319" s="18">
        <f t="shared" si="81"/>
        <v>0</v>
      </c>
      <c r="J319" s="18">
        <f t="shared" si="81"/>
        <v>0</v>
      </c>
      <c r="K319" s="19">
        <f t="shared" si="81"/>
        <v>0</v>
      </c>
    </row>
    <row r="320" spans="1:11" ht="19.5" customHeight="1">
      <c r="A320" s="132">
        <v>5247</v>
      </c>
      <c r="B320" s="121">
        <v>432100</v>
      </c>
      <c r="C320" s="130" t="s">
        <v>750</v>
      </c>
      <c r="D320" s="20"/>
      <c r="E320" s="21">
        <f t="shared" si="78"/>
        <v>0</v>
      </c>
      <c r="F320" s="20"/>
      <c r="G320" s="20"/>
      <c r="H320" s="20"/>
      <c r="I320" s="20"/>
      <c r="J320" s="20"/>
      <c r="K320" s="22"/>
    </row>
    <row r="321" spans="1:11" ht="19.5" customHeight="1">
      <c r="A321" s="116">
        <v>5248</v>
      </c>
      <c r="B321" s="13">
        <v>433000</v>
      </c>
      <c r="C321" s="129" t="s">
        <v>827</v>
      </c>
      <c r="D321" s="18">
        <f>D322</f>
        <v>0</v>
      </c>
      <c r="E321" s="18">
        <f t="shared" si="78"/>
        <v>0</v>
      </c>
      <c r="F321" s="18">
        <f aca="true" t="shared" si="82" ref="F321:K321">F322</f>
        <v>0</v>
      </c>
      <c r="G321" s="18">
        <f t="shared" si="82"/>
        <v>0</v>
      </c>
      <c r="H321" s="18">
        <f t="shared" si="82"/>
        <v>0</v>
      </c>
      <c r="I321" s="18">
        <f t="shared" si="82"/>
        <v>0</v>
      </c>
      <c r="J321" s="18">
        <f t="shared" si="82"/>
        <v>0</v>
      </c>
      <c r="K321" s="19">
        <f t="shared" si="82"/>
        <v>0</v>
      </c>
    </row>
    <row r="322" spans="1:11" ht="19.5" customHeight="1">
      <c r="A322" s="132">
        <v>5249</v>
      </c>
      <c r="B322" s="121">
        <v>433100</v>
      </c>
      <c r="C322" s="130" t="s">
        <v>624</v>
      </c>
      <c r="D322" s="20"/>
      <c r="E322" s="21">
        <f t="shared" si="78"/>
        <v>0</v>
      </c>
      <c r="F322" s="20"/>
      <c r="G322" s="20"/>
      <c r="H322" s="20"/>
      <c r="I322" s="20"/>
      <c r="J322" s="20"/>
      <c r="K322" s="22"/>
    </row>
    <row r="323" spans="1:11" ht="27" customHeight="1">
      <c r="A323" s="116">
        <v>5250</v>
      </c>
      <c r="B323" s="13">
        <v>434000</v>
      </c>
      <c r="C323" s="129" t="s">
        <v>828</v>
      </c>
      <c r="D323" s="18">
        <f>SUM(D324:D326)</f>
        <v>0</v>
      </c>
      <c r="E323" s="18">
        <f t="shared" si="78"/>
        <v>0</v>
      </c>
      <c r="F323" s="18">
        <f aca="true" t="shared" si="83" ref="F323:K323">SUM(F324:F326)</f>
        <v>0</v>
      </c>
      <c r="G323" s="18">
        <f t="shared" si="83"/>
        <v>0</v>
      </c>
      <c r="H323" s="18">
        <f t="shared" si="83"/>
        <v>0</v>
      </c>
      <c r="I323" s="18">
        <f t="shared" si="83"/>
        <v>0</v>
      </c>
      <c r="J323" s="18">
        <f t="shared" si="83"/>
        <v>0</v>
      </c>
      <c r="K323" s="19">
        <f t="shared" si="83"/>
        <v>0</v>
      </c>
    </row>
    <row r="324" spans="1:11" ht="19.5" customHeight="1">
      <c r="A324" s="132">
        <v>5251</v>
      </c>
      <c r="B324" s="121">
        <v>434100</v>
      </c>
      <c r="C324" s="130" t="s">
        <v>625</v>
      </c>
      <c r="D324" s="20"/>
      <c r="E324" s="21">
        <f t="shared" si="78"/>
        <v>0</v>
      </c>
      <c r="F324" s="20"/>
      <c r="G324" s="20"/>
      <c r="H324" s="20"/>
      <c r="I324" s="20"/>
      <c r="J324" s="20"/>
      <c r="K324" s="22"/>
    </row>
    <row r="325" spans="1:11" ht="19.5" customHeight="1">
      <c r="A325" s="132">
        <v>5252</v>
      </c>
      <c r="B325" s="121">
        <v>434200</v>
      </c>
      <c r="C325" s="130" t="s">
        <v>626</v>
      </c>
      <c r="D325" s="20"/>
      <c r="E325" s="21">
        <f t="shared" si="78"/>
        <v>0</v>
      </c>
      <c r="F325" s="20"/>
      <c r="G325" s="20"/>
      <c r="H325" s="20"/>
      <c r="I325" s="20"/>
      <c r="J325" s="20"/>
      <c r="K325" s="22"/>
    </row>
    <row r="326" spans="1:11" ht="19.5" customHeight="1">
      <c r="A326" s="132">
        <v>5253</v>
      </c>
      <c r="B326" s="121">
        <v>434300</v>
      </c>
      <c r="C326" s="130" t="s">
        <v>627</v>
      </c>
      <c r="D326" s="20"/>
      <c r="E326" s="21">
        <f t="shared" si="78"/>
        <v>0</v>
      </c>
      <c r="F326" s="20"/>
      <c r="G326" s="20"/>
      <c r="H326" s="20"/>
      <c r="I326" s="20"/>
      <c r="J326" s="20"/>
      <c r="K326" s="22"/>
    </row>
    <row r="327" spans="1:11" ht="25.5" customHeight="1">
      <c r="A327" s="116">
        <v>5254</v>
      </c>
      <c r="B327" s="13">
        <v>435000</v>
      </c>
      <c r="C327" s="129" t="s">
        <v>829</v>
      </c>
      <c r="D327" s="18">
        <f>D328</f>
        <v>0</v>
      </c>
      <c r="E327" s="18">
        <f t="shared" si="78"/>
        <v>0</v>
      </c>
      <c r="F327" s="18">
        <f aca="true" t="shared" si="84" ref="F327:K327">F328</f>
        <v>0</v>
      </c>
      <c r="G327" s="18">
        <f t="shared" si="84"/>
        <v>0</v>
      </c>
      <c r="H327" s="18">
        <f t="shared" si="84"/>
        <v>0</v>
      </c>
      <c r="I327" s="18">
        <f t="shared" si="84"/>
        <v>0</v>
      </c>
      <c r="J327" s="18">
        <f t="shared" si="84"/>
        <v>0</v>
      </c>
      <c r="K327" s="19">
        <f t="shared" si="84"/>
        <v>0</v>
      </c>
    </row>
    <row r="328" spans="1:11" ht="19.5" customHeight="1">
      <c r="A328" s="132">
        <v>5255</v>
      </c>
      <c r="B328" s="121">
        <v>435100</v>
      </c>
      <c r="C328" s="130" t="s">
        <v>628</v>
      </c>
      <c r="D328" s="20"/>
      <c r="E328" s="21">
        <f t="shared" si="78"/>
        <v>0</v>
      </c>
      <c r="F328" s="20"/>
      <c r="G328" s="20"/>
      <c r="H328" s="20"/>
      <c r="I328" s="20"/>
      <c r="J328" s="20"/>
      <c r="K328" s="22"/>
    </row>
    <row r="329" spans="1:11" ht="26.25" customHeight="1">
      <c r="A329" s="116">
        <v>5256</v>
      </c>
      <c r="B329" s="13">
        <v>440000</v>
      </c>
      <c r="C329" s="129" t="s">
        <v>830</v>
      </c>
      <c r="D329" s="18">
        <f>D330+D340+D351+D353</f>
        <v>1</v>
      </c>
      <c r="E329" s="18">
        <f t="shared" si="78"/>
        <v>0</v>
      </c>
      <c r="F329" s="18">
        <f aca="true" t="shared" si="85" ref="F329:K329">F330+F340+F351+F353</f>
        <v>0</v>
      </c>
      <c r="G329" s="18">
        <f t="shared" si="85"/>
        <v>0</v>
      </c>
      <c r="H329" s="18">
        <f t="shared" si="85"/>
        <v>0</v>
      </c>
      <c r="I329" s="18">
        <f t="shared" si="85"/>
        <v>0</v>
      </c>
      <c r="J329" s="18">
        <f t="shared" si="85"/>
        <v>0</v>
      </c>
      <c r="K329" s="19">
        <f t="shared" si="85"/>
        <v>0</v>
      </c>
    </row>
    <row r="330" spans="1:11" ht="18" customHeight="1">
      <c r="A330" s="116">
        <v>5257</v>
      </c>
      <c r="B330" s="13">
        <v>441000</v>
      </c>
      <c r="C330" s="129" t="s">
        <v>831</v>
      </c>
      <c r="D330" s="18">
        <f>SUM(D331:D339)</f>
        <v>0</v>
      </c>
      <c r="E330" s="18">
        <f t="shared" si="78"/>
        <v>0</v>
      </c>
      <c r="F330" s="18">
        <f aca="true" t="shared" si="86" ref="F330:K330">SUM(F331:F339)</f>
        <v>0</v>
      </c>
      <c r="G330" s="18">
        <f t="shared" si="86"/>
        <v>0</v>
      </c>
      <c r="H330" s="18">
        <f t="shared" si="86"/>
        <v>0</v>
      </c>
      <c r="I330" s="18">
        <f t="shared" si="86"/>
        <v>0</v>
      </c>
      <c r="J330" s="18">
        <f t="shared" si="86"/>
        <v>0</v>
      </c>
      <c r="K330" s="19">
        <f t="shared" si="86"/>
        <v>0</v>
      </c>
    </row>
    <row r="331" spans="1:11" ht="19.5" customHeight="1">
      <c r="A331" s="132">
        <v>5258</v>
      </c>
      <c r="B331" s="121">
        <v>441100</v>
      </c>
      <c r="C331" s="130" t="s">
        <v>336</v>
      </c>
      <c r="D331" s="20"/>
      <c r="E331" s="21">
        <f t="shared" si="78"/>
        <v>0</v>
      </c>
      <c r="F331" s="20"/>
      <c r="G331" s="20"/>
      <c r="H331" s="20"/>
      <c r="I331" s="20"/>
      <c r="J331" s="20"/>
      <c r="K331" s="22"/>
    </row>
    <row r="332" spans="1:11" ht="19.5" customHeight="1">
      <c r="A332" s="132">
        <v>5259</v>
      </c>
      <c r="B332" s="121">
        <v>441200</v>
      </c>
      <c r="C332" s="130" t="s">
        <v>337</v>
      </c>
      <c r="D332" s="20"/>
      <c r="E332" s="21">
        <f t="shared" si="78"/>
        <v>0</v>
      </c>
      <c r="F332" s="20"/>
      <c r="G332" s="20"/>
      <c r="H332" s="20"/>
      <c r="I332" s="20"/>
      <c r="J332" s="20"/>
      <c r="K332" s="22"/>
    </row>
    <row r="333" spans="1:11" ht="25.5">
      <c r="A333" s="132">
        <v>5260</v>
      </c>
      <c r="B333" s="121">
        <v>441300</v>
      </c>
      <c r="C333" s="130" t="s">
        <v>338</v>
      </c>
      <c r="D333" s="20"/>
      <c r="E333" s="21">
        <f t="shared" si="78"/>
        <v>0</v>
      </c>
      <c r="F333" s="20"/>
      <c r="G333" s="20"/>
      <c r="H333" s="20"/>
      <c r="I333" s="20"/>
      <c r="J333" s="20"/>
      <c r="K333" s="22"/>
    </row>
    <row r="334" spans="1:11" ht="19.5" customHeight="1">
      <c r="A334" s="132">
        <v>5261</v>
      </c>
      <c r="B334" s="121">
        <v>441400</v>
      </c>
      <c r="C334" s="130" t="s">
        <v>339</v>
      </c>
      <c r="D334" s="20"/>
      <c r="E334" s="21">
        <f t="shared" si="78"/>
        <v>0</v>
      </c>
      <c r="F334" s="20"/>
      <c r="G334" s="20"/>
      <c r="H334" s="20"/>
      <c r="I334" s="20"/>
      <c r="J334" s="20"/>
      <c r="K334" s="22"/>
    </row>
    <row r="335" spans="1:11" ht="19.5" customHeight="1">
      <c r="A335" s="132">
        <v>5262</v>
      </c>
      <c r="B335" s="121">
        <v>441500</v>
      </c>
      <c r="C335" s="130" t="s">
        <v>340</v>
      </c>
      <c r="D335" s="20"/>
      <c r="E335" s="21">
        <f t="shared" si="78"/>
        <v>0</v>
      </c>
      <c r="F335" s="20"/>
      <c r="G335" s="20"/>
      <c r="H335" s="20"/>
      <c r="I335" s="20"/>
      <c r="J335" s="20"/>
      <c r="K335" s="22"/>
    </row>
    <row r="336" spans="1:11" ht="19.5" customHeight="1">
      <c r="A336" s="132">
        <v>5263</v>
      </c>
      <c r="B336" s="121">
        <v>441600</v>
      </c>
      <c r="C336" s="130" t="s">
        <v>438</v>
      </c>
      <c r="D336" s="20"/>
      <c r="E336" s="21">
        <f t="shared" si="78"/>
        <v>0</v>
      </c>
      <c r="F336" s="20"/>
      <c r="G336" s="20"/>
      <c r="H336" s="20"/>
      <c r="I336" s="20"/>
      <c r="J336" s="20"/>
      <c r="K336" s="22"/>
    </row>
    <row r="337" spans="1:11" ht="19.5" customHeight="1">
      <c r="A337" s="132">
        <v>5264</v>
      </c>
      <c r="B337" s="121">
        <v>441700</v>
      </c>
      <c r="C337" s="130" t="s">
        <v>187</v>
      </c>
      <c r="D337" s="20"/>
      <c r="E337" s="21">
        <f t="shared" si="78"/>
        <v>0</v>
      </c>
      <c r="F337" s="20"/>
      <c r="G337" s="20"/>
      <c r="H337" s="20"/>
      <c r="I337" s="20"/>
      <c r="J337" s="20"/>
      <c r="K337" s="22"/>
    </row>
    <row r="338" spans="1:11" ht="19.5" customHeight="1">
      <c r="A338" s="132">
        <v>5265</v>
      </c>
      <c r="B338" s="121">
        <v>441800</v>
      </c>
      <c r="C338" s="130" t="s">
        <v>188</v>
      </c>
      <c r="D338" s="20"/>
      <c r="E338" s="21">
        <f t="shared" si="78"/>
        <v>0</v>
      </c>
      <c r="F338" s="20"/>
      <c r="G338" s="20"/>
      <c r="H338" s="20"/>
      <c r="I338" s="20"/>
      <c r="J338" s="20"/>
      <c r="K338" s="22"/>
    </row>
    <row r="339" spans="1:11" ht="19.5" customHeight="1">
      <c r="A339" s="132">
        <v>5266</v>
      </c>
      <c r="B339" s="121">
        <v>441900</v>
      </c>
      <c r="C339" s="130" t="s">
        <v>120</v>
      </c>
      <c r="D339" s="20"/>
      <c r="E339" s="21">
        <f t="shared" si="78"/>
        <v>0</v>
      </c>
      <c r="F339" s="20"/>
      <c r="G339" s="20"/>
      <c r="H339" s="20"/>
      <c r="I339" s="20"/>
      <c r="J339" s="20"/>
      <c r="K339" s="22"/>
    </row>
    <row r="340" spans="1:11" ht="18" customHeight="1">
      <c r="A340" s="116">
        <v>5267</v>
      </c>
      <c r="B340" s="13">
        <v>442000</v>
      </c>
      <c r="C340" s="129" t="s">
        <v>832</v>
      </c>
      <c r="D340" s="18">
        <f>SUM(D341:D350)</f>
        <v>0</v>
      </c>
      <c r="E340" s="18">
        <f t="shared" si="78"/>
        <v>0</v>
      </c>
      <c r="F340" s="18">
        <f aca="true" t="shared" si="87" ref="F340:K340">SUM(F341:F350)</f>
        <v>0</v>
      </c>
      <c r="G340" s="18">
        <f t="shared" si="87"/>
        <v>0</v>
      </c>
      <c r="H340" s="18">
        <f t="shared" si="87"/>
        <v>0</v>
      </c>
      <c r="I340" s="18">
        <f t="shared" si="87"/>
        <v>0</v>
      </c>
      <c r="J340" s="18">
        <f t="shared" si="87"/>
        <v>0</v>
      </c>
      <c r="K340" s="19">
        <f t="shared" si="87"/>
        <v>0</v>
      </c>
    </row>
    <row r="341" spans="1:11" ht="25.5">
      <c r="A341" s="132">
        <v>5268</v>
      </c>
      <c r="B341" s="121">
        <v>442100</v>
      </c>
      <c r="C341" s="130" t="s">
        <v>751</v>
      </c>
      <c r="D341" s="20"/>
      <c r="E341" s="21">
        <f t="shared" si="78"/>
        <v>0</v>
      </c>
      <c r="F341" s="20"/>
      <c r="G341" s="20"/>
      <c r="H341" s="20"/>
      <c r="I341" s="20"/>
      <c r="J341" s="20"/>
      <c r="K341" s="22"/>
    </row>
    <row r="342" spans="1:11" ht="19.5" customHeight="1">
      <c r="A342" s="132">
        <v>5269</v>
      </c>
      <c r="B342" s="121">
        <v>442200</v>
      </c>
      <c r="C342" s="130" t="s">
        <v>189</v>
      </c>
      <c r="D342" s="20"/>
      <c r="E342" s="21">
        <f t="shared" si="78"/>
        <v>0</v>
      </c>
      <c r="F342" s="20"/>
      <c r="G342" s="20"/>
      <c r="H342" s="20"/>
      <c r="I342" s="20"/>
      <c r="J342" s="20"/>
      <c r="K342" s="22"/>
    </row>
    <row r="343" spans="1:11" ht="19.5" customHeight="1">
      <c r="A343" s="132">
        <v>5270</v>
      </c>
      <c r="B343" s="121">
        <v>442300</v>
      </c>
      <c r="C343" s="130" t="s">
        <v>190</v>
      </c>
      <c r="D343" s="20"/>
      <c r="E343" s="21">
        <f t="shared" si="78"/>
        <v>0</v>
      </c>
      <c r="F343" s="20"/>
      <c r="G343" s="20"/>
      <c r="H343" s="20"/>
      <c r="I343" s="20"/>
      <c r="J343" s="20"/>
      <c r="K343" s="22"/>
    </row>
    <row r="344" spans="1:11" ht="19.5" customHeight="1">
      <c r="A344" s="132">
        <v>5271</v>
      </c>
      <c r="B344" s="121">
        <v>442400</v>
      </c>
      <c r="C344" s="130" t="s">
        <v>191</v>
      </c>
      <c r="D344" s="20"/>
      <c r="E344" s="21">
        <f t="shared" si="78"/>
        <v>0</v>
      </c>
      <c r="F344" s="20"/>
      <c r="G344" s="20"/>
      <c r="H344" s="20"/>
      <c r="I344" s="20"/>
      <c r="J344" s="20"/>
      <c r="K344" s="22"/>
    </row>
    <row r="345" spans="1:11" ht="12.75">
      <c r="A345" s="555" t="s">
        <v>533</v>
      </c>
      <c r="B345" s="556" t="s">
        <v>534</v>
      </c>
      <c r="C345" s="548" t="s">
        <v>535</v>
      </c>
      <c r="D345" s="548" t="s">
        <v>912</v>
      </c>
      <c r="E345" s="549" t="s">
        <v>380</v>
      </c>
      <c r="F345" s="551"/>
      <c r="G345" s="551"/>
      <c r="H345" s="551"/>
      <c r="I345" s="551"/>
      <c r="J345" s="551"/>
      <c r="K345" s="562"/>
    </row>
    <row r="346" spans="1:11" ht="12.75" customHeight="1">
      <c r="A346" s="555"/>
      <c r="B346" s="556"/>
      <c r="C346" s="548"/>
      <c r="D346" s="548"/>
      <c r="E346" s="549" t="s">
        <v>917</v>
      </c>
      <c r="F346" s="549" t="s">
        <v>427</v>
      </c>
      <c r="G346" s="551"/>
      <c r="H346" s="551"/>
      <c r="I346" s="551"/>
      <c r="J346" s="549" t="s">
        <v>909</v>
      </c>
      <c r="K346" s="550" t="s">
        <v>63</v>
      </c>
    </row>
    <row r="347" spans="1:11" ht="25.5">
      <c r="A347" s="555"/>
      <c r="B347" s="556"/>
      <c r="C347" s="548"/>
      <c r="D347" s="548"/>
      <c r="E347" s="551"/>
      <c r="F347" s="13" t="s">
        <v>381</v>
      </c>
      <c r="G347" s="13" t="s">
        <v>459</v>
      </c>
      <c r="H347" s="13" t="s">
        <v>908</v>
      </c>
      <c r="I347" s="13" t="s">
        <v>62</v>
      </c>
      <c r="J347" s="551"/>
      <c r="K347" s="562"/>
    </row>
    <row r="348" spans="1:11" ht="12.75">
      <c r="A348" s="30" t="s">
        <v>416</v>
      </c>
      <c r="B348" s="23" t="s">
        <v>417</v>
      </c>
      <c r="C348" s="23" t="s">
        <v>418</v>
      </c>
      <c r="D348" s="23" t="s">
        <v>419</v>
      </c>
      <c r="E348" s="23" t="s">
        <v>420</v>
      </c>
      <c r="F348" s="23" t="s">
        <v>421</v>
      </c>
      <c r="G348" s="23" t="s">
        <v>422</v>
      </c>
      <c r="H348" s="23" t="s">
        <v>423</v>
      </c>
      <c r="I348" s="23" t="s">
        <v>424</v>
      </c>
      <c r="J348" s="23" t="s">
        <v>425</v>
      </c>
      <c r="K348" s="25" t="s">
        <v>426</v>
      </c>
    </row>
    <row r="349" spans="1:11" ht="18.75" customHeight="1">
      <c r="A349" s="132">
        <v>5272</v>
      </c>
      <c r="B349" s="121">
        <v>442500</v>
      </c>
      <c r="C349" s="130" t="s">
        <v>440</v>
      </c>
      <c r="D349" s="20"/>
      <c r="E349" s="21">
        <f t="shared" si="78"/>
        <v>0</v>
      </c>
      <c r="F349" s="20"/>
      <c r="G349" s="20"/>
      <c r="H349" s="20"/>
      <c r="I349" s="20"/>
      <c r="J349" s="20"/>
      <c r="K349" s="22"/>
    </row>
    <row r="350" spans="1:11" ht="18.75" customHeight="1">
      <c r="A350" s="132">
        <v>5273</v>
      </c>
      <c r="B350" s="121">
        <v>442600</v>
      </c>
      <c r="C350" s="130" t="s">
        <v>441</v>
      </c>
      <c r="D350" s="20"/>
      <c r="E350" s="21">
        <f t="shared" si="78"/>
        <v>0</v>
      </c>
      <c r="F350" s="20"/>
      <c r="G350" s="20"/>
      <c r="H350" s="20"/>
      <c r="I350" s="20"/>
      <c r="J350" s="20"/>
      <c r="K350" s="22"/>
    </row>
    <row r="351" spans="1:11" ht="18.75" customHeight="1">
      <c r="A351" s="116">
        <v>5274</v>
      </c>
      <c r="B351" s="13">
        <v>443000</v>
      </c>
      <c r="C351" s="129" t="s">
        <v>833</v>
      </c>
      <c r="D351" s="18">
        <f>D352</f>
        <v>0</v>
      </c>
      <c r="E351" s="18">
        <f t="shared" si="78"/>
        <v>0</v>
      </c>
      <c r="F351" s="18">
        <f aca="true" t="shared" si="88" ref="F351:K351">F352</f>
        <v>0</v>
      </c>
      <c r="G351" s="18">
        <f t="shared" si="88"/>
        <v>0</v>
      </c>
      <c r="H351" s="18">
        <f t="shared" si="88"/>
        <v>0</v>
      </c>
      <c r="I351" s="18">
        <f t="shared" si="88"/>
        <v>0</v>
      </c>
      <c r="J351" s="18">
        <f t="shared" si="88"/>
        <v>0</v>
      </c>
      <c r="K351" s="19">
        <f t="shared" si="88"/>
        <v>0</v>
      </c>
    </row>
    <row r="352" spans="1:11" ht="18.75" customHeight="1">
      <c r="A352" s="132">
        <v>5275</v>
      </c>
      <c r="B352" s="121">
        <v>443100</v>
      </c>
      <c r="C352" s="130" t="s">
        <v>630</v>
      </c>
      <c r="D352" s="20"/>
      <c r="E352" s="21">
        <f t="shared" si="78"/>
        <v>0</v>
      </c>
      <c r="F352" s="20"/>
      <c r="G352" s="20"/>
      <c r="H352" s="20"/>
      <c r="I352" s="20"/>
      <c r="J352" s="20"/>
      <c r="K352" s="22"/>
    </row>
    <row r="353" spans="1:11" ht="25.5">
      <c r="A353" s="116">
        <v>5276</v>
      </c>
      <c r="B353" s="13">
        <v>444000</v>
      </c>
      <c r="C353" s="129" t="s">
        <v>834</v>
      </c>
      <c r="D353" s="18">
        <f>SUM(D354:D356)</f>
        <v>1</v>
      </c>
      <c r="E353" s="18">
        <f t="shared" si="78"/>
        <v>0</v>
      </c>
      <c r="F353" s="18">
        <f aca="true" t="shared" si="89" ref="F353:K353">SUM(F354:F356)</f>
        <v>0</v>
      </c>
      <c r="G353" s="18">
        <f t="shared" si="89"/>
        <v>0</v>
      </c>
      <c r="H353" s="18">
        <f t="shared" si="89"/>
        <v>0</v>
      </c>
      <c r="I353" s="18">
        <f t="shared" si="89"/>
        <v>0</v>
      </c>
      <c r="J353" s="18">
        <f t="shared" si="89"/>
        <v>0</v>
      </c>
      <c r="K353" s="19">
        <f t="shared" si="89"/>
        <v>0</v>
      </c>
    </row>
    <row r="354" spans="1:11" ht="18.75" customHeight="1">
      <c r="A354" s="132">
        <v>5277</v>
      </c>
      <c r="B354" s="121">
        <v>444100</v>
      </c>
      <c r="C354" s="130" t="s">
        <v>648</v>
      </c>
      <c r="D354" s="20"/>
      <c r="E354" s="21">
        <f t="shared" si="78"/>
        <v>0</v>
      </c>
      <c r="F354" s="20"/>
      <c r="G354" s="20"/>
      <c r="H354" s="20"/>
      <c r="I354" s="20"/>
      <c r="J354" s="20"/>
      <c r="K354" s="22"/>
    </row>
    <row r="355" spans="1:11" ht="18.75" customHeight="1">
      <c r="A355" s="132">
        <v>5278</v>
      </c>
      <c r="B355" s="121">
        <v>444200</v>
      </c>
      <c r="C355" s="130" t="s">
        <v>649</v>
      </c>
      <c r="D355" s="20">
        <v>1</v>
      </c>
      <c r="E355" s="21">
        <f t="shared" si="78"/>
        <v>0</v>
      </c>
      <c r="F355" s="20"/>
      <c r="G355" s="20"/>
      <c r="H355" s="20"/>
      <c r="I355" s="20"/>
      <c r="J355" s="20"/>
      <c r="K355" s="22"/>
    </row>
    <row r="356" spans="1:11" ht="18.75" customHeight="1">
      <c r="A356" s="132">
        <v>5279</v>
      </c>
      <c r="B356" s="121">
        <v>444300</v>
      </c>
      <c r="C356" s="130" t="s">
        <v>752</v>
      </c>
      <c r="D356" s="20"/>
      <c r="E356" s="21">
        <f t="shared" si="78"/>
        <v>0</v>
      </c>
      <c r="F356" s="20"/>
      <c r="G356" s="20"/>
      <c r="H356" s="20"/>
      <c r="I356" s="20"/>
      <c r="J356" s="20"/>
      <c r="K356" s="22"/>
    </row>
    <row r="357" spans="1:11" ht="18.75" customHeight="1">
      <c r="A357" s="116">
        <v>5280</v>
      </c>
      <c r="B357" s="13">
        <v>450000</v>
      </c>
      <c r="C357" s="129" t="s">
        <v>835</v>
      </c>
      <c r="D357" s="18">
        <f>D358+D361+D364+D367</f>
        <v>0</v>
      </c>
      <c r="E357" s="18">
        <f t="shared" si="78"/>
        <v>0</v>
      </c>
      <c r="F357" s="18">
        <f aca="true" t="shared" si="90" ref="F357:K357">F358+F361+F364+F367</f>
        <v>0</v>
      </c>
      <c r="G357" s="18">
        <f t="shared" si="90"/>
        <v>0</v>
      </c>
      <c r="H357" s="18">
        <f t="shared" si="90"/>
        <v>0</v>
      </c>
      <c r="I357" s="18">
        <f t="shared" si="90"/>
        <v>0</v>
      </c>
      <c r="J357" s="18">
        <f t="shared" si="90"/>
        <v>0</v>
      </c>
      <c r="K357" s="19">
        <f t="shared" si="90"/>
        <v>0</v>
      </c>
    </row>
    <row r="358" spans="1:11" ht="25.5">
      <c r="A358" s="116">
        <v>5281</v>
      </c>
      <c r="B358" s="13">
        <v>451000</v>
      </c>
      <c r="C358" s="129" t="s">
        <v>836</v>
      </c>
      <c r="D358" s="18">
        <f>D359+D360</f>
        <v>0</v>
      </c>
      <c r="E358" s="18">
        <f t="shared" si="78"/>
        <v>0</v>
      </c>
      <c r="F358" s="18">
        <f aca="true" t="shared" si="91" ref="F358:K358">F359+F360</f>
        <v>0</v>
      </c>
      <c r="G358" s="18">
        <f t="shared" si="91"/>
        <v>0</v>
      </c>
      <c r="H358" s="18">
        <f t="shared" si="91"/>
        <v>0</v>
      </c>
      <c r="I358" s="18">
        <f t="shared" si="91"/>
        <v>0</v>
      </c>
      <c r="J358" s="18">
        <f t="shared" si="91"/>
        <v>0</v>
      </c>
      <c r="K358" s="19">
        <f t="shared" si="91"/>
        <v>0</v>
      </c>
    </row>
    <row r="359" spans="1:11" ht="25.5">
      <c r="A359" s="132">
        <v>5282</v>
      </c>
      <c r="B359" s="121">
        <v>451100</v>
      </c>
      <c r="C359" s="130" t="s">
        <v>353</v>
      </c>
      <c r="D359" s="20"/>
      <c r="E359" s="21">
        <f t="shared" si="78"/>
        <v>0</v>
      </c>
      <c r="F359" s="20"/>
      <c r="G359" s="20"/>
      <c r="H359" s="20"/>
      <c r="I359" s="20"/>
      <c r="J359" s="20"/>
      <c r="K359" s="22"/>
    </row>
    <row r="360" spans="1:11" ht="25.5">
      <c r="A360" s="132">
        <v>5283</v>
      </c>
      <c r="B360" s="121">
        <v>451200</v>
      </c>
      <c r="C360" s="130" t="s">
        <v>354</v>
      </c>
      <c r="D360" s="20"/>
      <c r="E360" s="21">
        <f t="shared" si="78"/>
        <v>0</v>
      </c>
      <c r="F360" s="20"/>
      <c r="G360" s="20"/>
      <c r="H360" s="20"/>
      <c r="I360" s="20"/>
      <c r="J360" s="20"/>
      <c r="K360" s="22"/>
    </row>
    <row r="361" spans="1:11" ht="25.5">
      <c r="A361" s="116">
        <v>5284</v>
      </c>
      <c r="B361" s="13">
        <v>452000</v>
      </c>
      <c r="C361" s="129" t="s">
        <v>837</v>
      </c>
      <c r="D361" s="18">
        <f>D362+D363</f>
        <v>0</v>
      </c>
      <c r="E361" s="18">
        <f t="shared" si="78"/>
        <v>0</v>
      </c>
      <c r="F361" s="18">
        <f aca="true" t="shared" si="92" ref="F361:K361">F362+F363</f>
        <v>0</v>
      </c>
      <c r="G361" s="18">
        <f t="shared" si="92"/>
        <v>0</v>
      </c>
      <c r="H361" s="18">
        <f t="shared" si="92"/>
        <v>0</v>
      </c>
      <c r="I361" s="18">
        <f t="shared" si="92"/>
        <v>0</v>
      </c>
      <c r="J361" s="18">
        <f t="shared" si="92"/>
        <v>0</v>
      </c>
      <c r="K361" s="19">
        <f t="shared" si="92"/>
        <v>0</v>
      </c>
    </row>
    <row r="362" spans="1:11" ht="18.75" customHeight="1">
      <c r="A362" s="132">
        <v>5285</v>
      </c>
      <c r="B362" s="121">
        <v>452100</v>
      </c>
      <c r="C362" s="130" t="s">
        <v>355</v>
      </c>
      <c r="D362" s="20"/>
      <c r="E362" s="21">
        <f t="shared" si="78"/>
        <v>0</v>
      </c>
      <c r="F362" s="20"/>
      <c r="G362" s="20"/>
      <c r="H362" s="20"/>
      <c r="I362" s="20"/>
      <c r="J362" s="20"/>
      <c r="K362" s="22"/>
    </row>
    <row r="363" spans="1:11" ht="25.5">
      <c r="A363" s="132">
        <v>5286</v>
      </c>
      <c r="B363" s="121">
        <v>452200</v>
      </c>
      <c r="C363" s="130" t="s">
        <v>356</v>
      </c>
      <c r="D363" s="20"/>
      <c r="E363" s="21">
        <f t="shared" si="78"/>
        <v>0</v>
      </c>
      <c r="F363" s="20"/>
      <c r="G363" s="20"/>
      <c r="H363" s="20"/>
      <c r="I363" s="20"/>
      <c r="J363" s="20"/>
      <c r="K363" s="22"/>
    </row>
    <row r="364" spans="1:11" ht="25.5">
      <c r="A364" s="116">
        <v>5287</v>
      </c>
      <c r="B364" s="13">
        <v>453000</v>
      </c>
      <c r="C364" s="129" t="s">
        <v>838</v>
      </c>
      <c r="D364" s="18">
        <f>D365+D366</f>
        <v>0</v>
      </c>
      <c r="E364" s="18">
        <f t="shared" si="78"/>
        <v>0</v>
      </c>
      <c r="F364" s="18">
        <f aca="true" t="shared" si="93" ref="F364:K364">F365+F366</f>
        <v>0</v>
      </c>
      <c r="G364" s="18">
        <f t="shared" si="93"/>
        <v>0</v>
      </c>
      <c r="H364" s="18">
        <f t="shared" si="93"/>
        <v>0</v>
      </c>
      <c r="I364" s="18">
        <f t="shared" si="93"/>
        <v>0</v>
      </c>
      <c r="J364" s="18">
        <f t="shared" si="93"/>
        <v>0</v>
      </c>
      <c r="K364" s="19">
        <f t="shared" si="93"/>
        <v>0</v>
      </c>
    </row>
    <row r="365" spans="1:11" ht="18.75" customHeight="1">
      <c r="A365" s="132">
        <v>5288</v>
      </c>
      <c r="B365" s="121">
        <v>453100</v>
      </c>
      <c r="C365" s="130" t="s">
        <v>357</v>
      </c>
      <c r="D365" s="20"/>
      <c r="E365" s="21">
        <f t="shared" si="78"/>
        <v>0</v>
      </c>
      <c r="F365" s="20"/>
      <c r="G365" s="20"/>
      <c r="H365" s="20"/>
      <c r="I365" s="20"/>
      <c r="J365" s="20"/>
      <c r="K365" s="22"/>
    </row>
    <row r="366" spans="1:11" ht="18.75" customHeight="1">
      <c r="A366" s="132">
        <v>5289</v>
      </c>
      <c r="B366" s="121">
        <v>453200</v>
      </c>
      <c r="C366" s="130" t="s">
        <v>358</v>
      </c>
      <c r="D366" s="20"/>
      <c r="E366" s="21">
        <f t="shared" si="78"/>
        <v>0</v>
      </c>
      <c r="F366" s="20"/>
      <c r="G366" s="20"/>
      <c r="H366" s="20"/>
      <c r="I366" s="20"/>
      <c r="J366" s="20"/>
      <c r="K366" s="22"/>
    </row>
    <row r="367" spans="1:11" ht="25.5">
      <c r="A367" s="116">
        <v>5290</v>
      </c>
      <c r="B367" s="13">
        <v>454000</v>
      </c>
      <c r="C367" s="129" t="s">
        <v>839</v>
      </c>
      <c r="D367" s="18">
        <f>D368+D369</f>
        <v>0</v>
      </c>
      <c r="E367" s="18">
        <f t="shared" si="78"/>
        <v>0</v>
      </c>
      <c r="F367" s="18">
        <f aca="true" t="shared" si="94" ref="F367:K367">F368+F369</f>
        <v>0</v>
      </c>
      <c r="G367" s="18">
        <f t="shared" si="94"/>
        <v>0</v>
      </c>
      <c r="H367" s="18">
        <f t="shared" si="94"/>
        <v>0</v>
      </c>
      <c r="I367" s="18">
        <f t="shared" si="94"/>
        <v>0</v>
      </c>
      <c r="J367" s="18">
        <f t="shared" si="94"/>
        <v>0</v>
      </c>
      <c r="K367" s="19">
        <f t="shared" si="94"/>
        <v>0</v>
      </c>
    </row>
    <row r="368" spans="1:11" ht="18.75" customHeight="1">
      <c r="A368" s="132">
        <v>5291</v>
      </c>
      <c r="B368" s="121">
        <v>454100</v>
      </c>
      <c r="C368" s="130" t="s">
        <v>359</v>
      </c>
      <c r="D368" s="20"/>
      <c r="E368" s="21">
        <f t="shared" si="78"/>
        <v>0</v>
      </c>
      <c r="F368" s="20"/>
      <c r="G368" s="20"/>
      <c r="H368" s="20"/>
      <c r="I368" s="20"/>
      <c r="J368" s="20"/>
      <c r="K368" s="22"/>
    </row>
    <row r="369" spans="1:11" ht="18.75" customHeight="1">
      <c r="A369" s="132">
        <v>5292</v>
      </c>
      <c r="B369" s="121">
        <v>454200</v>
      </c>
      <c r="C369" s="130" t="s">
        <v>360</v>
      </c>
      <c r="D369" s="20"/>
      <c r="E369" s="21">
        <f t="shared" si="78"/>
        <v>0</v>
      </c>
      <c r="F369" s="20"/>
      <c r="G369" s="20"/>
      <c r="H369" s="20"/>
      <c r="I369" s="20"/>
      <c r="J369" s="20"/>
      <c r="K369" s="22"/>
    </row>
    <row r="370" spans="1:11" ht="25.5">
      <c r="A370" s="116">
        <v>5293</v>
      </c>
      <c r="B370" s="13">
        <v>460000</v>
      </c>
      <c r="C370" s="129" t="s">
        <v>840</v>
      </c>
      <c r="D370" s="18">
        <f>D375+D378+D381+D384+D387</f>
        <v>890</v>
      </c>
      <c r="E370" s="18">
        <f t="shared" si="78"/>
        <v>828</v>
      </c>
      <c r="F370" s="18">
        <f aca="true" t="shared" si="95" ref="F370:K370">F375+F378+F381+F384+F387</f>
        <v>0</v>
      </c>
      <c r="G370" s="18">
        <f t="shared" si="95"/>
        <v>0</v>
      </c>
      <c r="H370" s="18">
        <f t="shared" si="95"/>
        <v>0</v>
      </c>
      <c r="I370" s="18">
        <f t="shared" si="95"/>
        <v>828</v>
      </c>
      <c r="J370" s="18">
        <f t="shared" si="95"/>
        <v>0</v>
      </c>
      <c r="K370" s="19">
        <f t="shared" si="95"/>
        <v>0</v>
      </c>
    </row>
    <row r="371" spans="1:11" ht="12.75">
      <c r="A371" s="555" t="s">
        <v>533</v>
      </c>
      <c r="B371" s="556" t="s">
        <v>534</v>
      </c>
      <c r="C371" s="548" t="s">
        <v>535</v>
      </c>
      <c r="D371" s="548" t="s">
        <v>912</v>
      </c>
      <c r="E371" s="549" t="s">
        <v>380</v>
      </c>
      <c r="F371" s="551"/>
      <c r="G371" s="551"/>
      <c r="H371" s="551"/>
      <c r="I371" s="551"/>
      <c r="J371" s="551"/>
      <c r="K371" s="562"/>
    </row>
    <row r="372" spans="1:11" ht="12.75" customHeight="1">
      <c r="A372" s="555"/>
      <c r="B372" s="556"/>
      <c r="C372" s="548"/>
      <c r="D372" s="548"/>
      <c r="E372" s="549" t="s">
        <v>917</v>
      </c>
      <c r="F372" s="549" t="s">
        <v>427</v>
      </c>
      <c r="G372" s="551"/>
      <c r="H372" s="551"/>
      <c r="I372" s="551"/>
      <c r="J372" s="549" t="s">
        <v>909</v>
      </c>
      <c r="K372" s="550" t="s">
        <v>63</v>
      </c>
    </row>
    <row r="373" spans="1:11" ht="25.5">
      <c r="A373" s="555"/>
      <c r="B373" s="556"/>
      <c r="C373" s="548"/>
      <c r="D373" s="548"/>
      <c r="E373" s="551"/>
      <c r="F373" s="13" t="s">
        <v>381</v>
      </c>
      <c r="G373" s="13" t="s">
        <v>459</v>
      </c>
      <c r="H373" s="13" t="s">
        <v>908</v>
      </c>
      <c r="I373" s="13" t="s">
        <v>62</v>
      </c>
      <c r="J373" s="551"/>
      <c r="K373" s="562"/>
    </row>
    <row r="374" spans="1:11" ht="12.75">
      <c r="A374" s="30" t="s">
        <v>416</v>
      </c>
      <c r="B374" s="23" t="s">
        <v>417</v>
      </c>
      <c r="C374" s="23" t="s">
        <v>418</v>
      </c>
      <c r="D374" s="23" t="s">
        <v>419</v>
      </c>
      <c r="E374" s="23" t="s">
        <v>420</v>
      </c>
      <c r="F374" s="23" t="s">
        <v>421</v>
      </c>
      <c r="G374" s="23" t="s">
        <v>422</v>
      </c>
      <c r="H374" s="23" t="s">
        <v>423</v>
      </c>
      <c r="I374" s="23" t="s">
        <v>424</v>
      </c>
      <c r="J374" s="23" t="s">
        <v>425</v>
      </c>
      <c r="K374" s="25" t="s">
        <v>426</v>
      </c>
    </row>
    <row r="375" spans="1:11" ht="15.75" customHeight="1">
      <c r="A375" s="116">
        <v>5294</v>
      </c>
      <c r="B375" s="13">
        <v>461000</v>
      </c>
      <c r="C375" s="129" t="s">
        <v>841</v>
      </c>
      <c r="D375" s="18">
        <f>D376+D377</f>
        <v>0</v>
      </c>
      <c r="E375" s="18">
        <f t="shared" si="78"/>
        <v>0</v>
      </c>
      <c r="F375" s="18">
        <f aca="true" t="shared" si="96" ref="F375:K375">F376+F377</f>
        <v>0</v>
      </c>
      <c r="G375" s="18">
        <f t="shared" si="96"/>
        <v>0</v>
      </c>
      <c r="H375" s="18">
        <f t="shared" si="96"/>
        <v>0</v>
      </c>
      <c r="I375" s="18">
        <f t="shared" si="96"/>
        <v>0</v>
      </c>
      <c r="J375" s="18">
        <f t="shared" si="96"/>
        <v>0</v>
      </c>
      <c r="K375" s="19">
        <f t="shared" si="96"/>
        <v>0</v>
      </c>
    </row>
    <row r="376" spans="1:11" ht="15.75" customHeight="1">
      <c r="A376" s="132">
        <v>5295</v>
      </c>
      <c r="B376" s="121">
        <v>461100</v>
      </c>
      <c r="C376" s="130" t="s">
        <v>361</v>
      </c>
      <c r="D376" s="20"/>
      <c r="E376" s="21">
        <f t="shared" si="78"/>
        <v>0</v>
      </c>
      <c r="F376" s="20"/>
      <c r="G376" s="20"/>
      <c r="H376" s="20"/>
      <c r="I376" s="20"/>
      <c r="J376" s="20"/>
      <c r="K376" s="22"/>
    </row>
    <row r="377" spans="1:11" ht="15.75" customHeight="1">
      <c r="A377" s="132">
        <v>5296</v>
      </c>
      <c r="B377" s="121">
        <v>461200</v>
      </c>
      <c r="C377" s="130" t="s">
        <v>362</v>
      </c>
      <c r="D377" s="20"/>
      <c r="E377" s="21">
        <f t="shared" si="78"/>
        <v>0</v>
      </c>
      <c r="F377" s="20"/>
      <c r="G377" s="20"/>
      <c r="H377" s="20"/>
      <c r="I377" s="20"/>
      <c r="J377" s="20"/>
      <c r="K377" s="22"/>
    </row>
    <row r="378" spans="1:11" ht="25.5">
      <c r="A378" s="116">
        <v>5297</v>
      </c>
      <c r="B378" s="13">
        <v>462000</v>
      </c>
      <c r="C378" s="129" t="s">
        <v>842</v>
      </c>
      <c r="D378" s="18">
        <f>D379+D380</f>
        <v>0</v>
      </c>
      <c r="E378" s="18">
        <f t="shared" si="78"/>
        <v>0</v>
      </c>
      <c r="F378" s="18">
        <f aca="true" t="shared" si="97" ref="F378:K378">F379+F380</f>
        <v>0</v>
      </c>
      <c r="G378" s="18">
        <f t="shared" si="97"/>
        <v>0</v>
      </c>
      <c r="H378" s="18">
        <f t="shared" si="97"/>
        <v>0</v>
      </c>
      <c r="I378" s="18">
        <f t="shared" si="97"/>
        <v>0</v>
      </c>
      <c r="J378" s="18">
        <f t="shared" si="97"/>
        <v>0</v>
      </c>
      <c r="K378" s="19">
        <f t="shared" si="97"/>
        <v>0</v>
      </c>
    </row>
    <row r="379" spans="1:11" ht="15.75" customHeight="1">
      <c r="A379" s="132">
        <v>5298</v>
      </c>
      <c r="B379" s="121">
        <v>462100</v>
      </c>
      <c r="C379" s="130" t="s">
        <v>631</v>
      </c>
      <c r="D379" s="20"/>
      <c r="E379" s="21">
        <f t="shared" si="78"/>
        <v>0</v>
      </c>
      <c r="F379" s="20"/>
      <c r="G379" s="20"/>
      <c r="H379" s="20"/>
      <c r="I379" s="20"/>
      <c r="J379" s="20"/>
      <c r="K379" s="22"/>
    </row>
    <row r="380" spans="1:11" ht="15.75" customHeight="1">
      <c r="A380" s="132">
        <v>5299</v>
      </c>
      <c r="B380" s="121">
        <v>462200</v>
      </c>
      <c r="C380" s="130" t="s">
        <v>473</v>
      </c>
      <c r="D380" s="20"/>
      <c r="E380" s="21">
        <f t="shared" si="78"/>
        <v>0</v>
      </c>
      <c r="F380" s="20"/>
      <c r="G380" s="20"/>
      <c r="H380" s="20"/>
      <c r="I380" s="20"/>
      <c r="J380" s="20"/>
      <c r="K380" s="22"/>
    </row>
    <row r="381" spans="1:11" ht="25.5">
      <c r="A381" s="116">
        <v>5300</v>
      </c>
      <c r="B381" s="13">
        <v>463000</v>
      </c>
      <c r="C381" s="129" t="s">
        <v>843</v>
      </c>
      <c r="D381" s="18">
        <f>D382+D383</f>
        <v>0</v>
      </c>
      <c r="E381" s="18">
        <f aca="true" t="shared" si="98" ref="E381:E452">SUM(F381:K381)</f>
        <v>0</v>
      </c>
      <c r="F381" s="18">
        <f aca="true" t="shared" si="99" ref="F381:K381">F382+F383</f>
        <v>0</v>
      </c>
      <c r="G381" s="18">
        <f t="shared" si="99"/>
        <v>0</v>
      </c>
      <c r="H381" s="18">
        <f t="shared" si="99"/>
        <v>0</v>
      </c>
      <c r="I381" s="18">
        <f t="shared" si="99"/>
        <v>0</v>
      </c>
      <c r="J381" s="18">
        <f t="shared" si="99"/>
        <v>0</v>
      </c>
      <c r="K381" s="19">
        <f t="shared" si="99"/>
        <v>0</v>
      </c>
    </row>
    <row r="382" spans="1:11" ht="15.75" customHeight="1">
      <c r="A382" s="132">
        <v>5301</v>
      </c>
      <c r="B382" s="121">
        <v>463100</v>
      </c>
      <c r="C382" s="130" t="s">
        <v>325</v>
      </c>
      <c r="D382" s="20"/>
      <c r="E382" s="21">
        <f t="shared" si="98"/>
        <v>0</v>
      </c>
      <c r="F382" s="20"/>
      <c r="G382" s="20"/>
      <c r="H382" s="20"/>
      <c r="I382" s="20"/>
      <c r="J382" s="20"/>
      <c r="K382" s="22"/>
    </row>
    <row r="383" spans="1:11" ht="15.75" customHeight="1">
      <c r="A383" s="132">
        <v>5302</v>
      </c>
      <c r="B383" s="121">
        <v>463200</v>
      </c>
      <c r="C383" s="130" t="s">
        <v>439</v>
      </c>
      <c r="D383" s="20"/>
      <c r="E383" s="21">
        <f t="shared" si="98"/>
        <v>0</v>
      </c>
      <c r="F383" s="20"/>
      <c r="G383" s="20"/>
      <c r="H383" s="20"/>
      <c r="I383" s="20"/>
      <c r="J383" s="20"/>
      <c r="K383" s="22"/>
    </row>
    <row r="384" spans="1:11" ht="25.5">
      <c r="A384" s="116">
        <v>5303</v>
      </c>
      <c r="B384" s="13">
        <v>464000</v>
      </c>
      <c r="C384" s="129" t="s">
        <v>844</v>
      </c>
      <c r="D384" s="18">
        <f>D385+D386</f>
        <v>0</v>
      </c>
      <c r="E384" s="18">
        <f t="shared" si="98"/>
        <v>0</v>
      </c>
      <c r="F384" s="18">
        <f aca="true" t="shared" si="100" ref="F384:K384">F385+F386</f>
        <v>0</v>
      </c>
      <c r="G384" s="18">
        <f t="shared" si="100"/>
        <v>0</v>
      </c>
      <c r="H384" s="18">
        <f t="shared" si="100"/>
        <v>0</v>
      </c>
      <c r="I384" s="18">
        <f t="shared" si="100"/>
        <v>0</v>
      </c>
      <c r="J384" s="18">
        <f t="shared" si="100"/>
        <v>0</v>
      </c>
      <c r="K384" s="19">
        <f t="shared" si="100"/>
        <v>0</v>
      </c>
    </row>
    <row r="385" spans="1:11" ht="25.5">
      <c r="A385" s="132">
        <v>5304</v>
      </c>
      <c r="B385" s="121">
        <v>464100</v>
      </c>
      <c r="C385" s="130" t="s">
        <v>57</v>
      </c>
      <c r="D385" s="20"/>
      <c r="E385" s="21">
        <f t="shared" si="98"/>
        <v>0</v>
      </c>
      <c r="F385" s="20"/>
      <c r="G385" s="20"/>
      <c r="H385" s="20"/>
      <c r="I385" s="20"/>
      <c r="J385" s="20"/>
      <c r="K385" s="22"/>
    </row>
    <row r="386" spans="1:11" ht="25.5">
      <c r="A386" s="132">
        <v>5305</v>
      </c>
      <c r="B386" s="121">
        <v>464200</v>
      </c>
      <c r="C386" s="130" t="s">
        <v>58</v>
      </c>
      <c r="D386" s="20"/>
      <c r="E386" s="21">
        <f t="shared" si="98"/>
        <v>0</v>
      </c>
      <c r="F386" s="20"/>
      <c r="G386" s="20"/>
      <c r="H386" s="20"/>
      <c r="I386" s="20"/>
      <c r="J386" s="20"/>
      <c r="K386" s="22"/>
    </row>
    <row r="387" spans="1:11" ht="15.75" customHeight="1">
      <c r="A387" s="116">
        <v>5306</v>
      </c>
      <c r="B387" s="13">
        <v>465000</v>
      </c>
      <c r="C387" s="129" t="s">
        <v>845</v>
      </c>
      <c r="D387" s="18">
        <f>D388+D389</f>
        <v>890</v>
      </c>
      <c r="E387" s="18">
        <f t="shared" si="98"/>
        <v>828</v>
      </c>
      <c r="F387" s="18">
        <f aca="true" t="shared" si="101" ref="F387:K387">F388+F389</f>
        <v>0</v>
      </c>
      <c r="G387" s="18">
        <f t="shared" si="101"/>
        <v>0</v>
      </c>
      <c r="H387" s="18">
        <f t="shared" si="101"/>
        <v>0</v>
      </c>
      <c r="I387" s="18">
        <f t="shared" si="101"/>
        <v>828</v>
      </c>
      <c r="J387" s="18">
        <f t="shared" si="101"/>
        <v>0</v>
      </c>
      <c r="K387" s="19">
        <f t="shared" si="101"/>
        <v>0</v>
      </c>
    </row>
    <row r="388" spans="1:11" ht="15.75" customHeight="1">
      <c r="A388" s="132">
        <v>5307</v>
      </c>
      <c r="B388" s="121">
        <v>465100</v>
      </c>
      <c r="C388" s="130" t="s">
        <v>59</v>
      </c>
      <c r="D388" s="20">
        <v>890</v>
      </c>
      <c r="E388" s="21">
        <f t="shared" si="98"/>
        <v>828</v>
      </c>
      <c r="F388" s="20"/>
      <c r="G388" s="20"/>
      <c r="H388" s="20"/>
      <c r="I388" s="20">
        <v>828</v>
      </c>
      <c r="J388" s="20"/>
      <c r="K388" s="22"/>
    </row>
    <row r="389" spans="1:11" ht="15.75" customHeight="1">
      <c r="A389" s="132">
        <v>5308</v>
      </c>
      <c r="B389" s="121">
        <v>465200</v>
      </c>
      <c r="C389" s="130" t="s">
        <v>60</v>
      </c>
      <c r="D389" s="20"/>
      <c r="E389" s="21">
        <f t="shared" si="98"/>
        <v>0</v>
      </c>
      <c r="F389" s="20"/>
      <c r="G389" s="20"/>
      <c r="H389" s="20"/>
      <c r="I389" s="20"/>
      <c r="J389" s="20"/>
      <c r="K389" s="22"/>
    </row>
    <row r="390" spans="1:11" ht="25.5">
      <c r="A390" s="116">
        <v>5309</v>
      </c>
      <c r="B390" s="13">
        <v>470000</v>
      </c>
      <c r="C390" s="129" t="s">
        <v>846</v>
      </c>
      <c r="D390" s="18">
        <f>D391+D395</f>
        <v>0</v>
      </c>
      <c r="E390" s="18">
        <f t="shared" si="98"/>
        <v>0</v>
      </c>
      <c r="F390" s="18">
        <f aca="true" t="shared" si="102" ref="F390:K390">F391+F395</f>
        <v>0</v>
      </c>
      <c r="G390" s="18">
        <f t="shared" si="102"/>
        <v>0</v>
      </c>
      <c r="H390" s="18">
        <f t="shared" si="102"/>
        <v>0</v>
      </c>
      <c r="I390" s="18">
        <f t="shared" si="102"/>
        <v>0</v>
      </c>
      <c r="J390" s="18">
        <f t="shared" si="102"/>
        <v>0</v>
      </c>
      <c r="K390" s="19">
        <f t="shared" si="102"/>
        <v>0</v>
      </c>
    </row>
    <row r="391" spans="1:11" ht="38.25">
      <c r="A391" s="116">
        <v>5310</v>
      </c>
      <c r="B391" s="13">
        <v>471000</v>
      </c>
      <c r="C391" s="129" t="s">
        <v>847</v>
      </c>
      <c r="D391" s="18">
        <f>SUM(D392:D394)</f>
        <v>0</v>
      </c>
      <c r="E391" s="18">
        <f t="shared" si="98"/>
        <v>0</v>
      </c>
      <c r="F391" s="18">
        <f aca="true" t="shared" si="103" ref="F391:K391">SUM(F392:F394)</f>
        <v>0</v>
      </c>
      <c r="G391" s="18">
        <f t="shared" si="103"/>
        <v>0</v>
      </c>
      <c r="H391" s="18">
        <f t="shared" si="103"/>
        <v>0</v>
      </c>
      <c r="I391" s="18">
        <f t="shared" si="103"/>
        <v>0</v>
      </c>
      <c r="J391" s="18">
        <f t="shared" si="103"/>
        <v>0</v>
      </c>
      <c r="K391" s="19">
        <f t="shared" si="103"/>
        <v>0</v>
      </c>
    </row>
    <row r="392" spans="1:11" ht="25.5">
      <c r="A392" s="132">
        <v>5311</v>
      </c>
      <c r="B392" s="121">
        <v>471100</v>
      </c>
      <c r="C392" s="130" t="s">
        <v>200</v>
      </c>
      <c r="D392" s="20"/>
      <c r="E392" s="21">
        <f t="shared" si="98"/>
        <v>0</v>
      </c>
      <c r="F392" s="20"/>
      <c r="G392" s="20"/>
      <c r="H392" s="20"/>
      <c r="I392" s="20"/>
      <c r="J392" s="20"/>
      <c r="K392" s="22"/>
    </row>
    <row r="393" spans="1:11" ht="25.5">
      <c r="A393" s="132">
        <v>5312</v>
      </c>
      <c r="B393" s="121">
        <v>471200</v>
      </c>
      <c r="C393" s="130" t="s">
        <v>93</v>
      </c>
      <c r="D393" s="20"/>
      <c r="E393" s="21">
        <f t="shared" si="98"/>
        <v>0</v>
      </c>
      <c r="F393" s="20"/>
      <c r="G393" s="20"/>
      <c r="H393" s="20"/>
      <c r="I393" s="20"/>
      <c r="J393" s="20"/>
      <c r="K393" s="22"/>
    </row>
    <row r="394" spans="1:11" ht="25.5">
      <c r="A394" s="132">
        <v>5313</v>
      </c>
      <c r="B394" s="121">
        <v>471900</v>
      </c>
      <c r="C394" s="130" t="s">
        <v>94</v>
      </c>
      <c r="D394" s="20"/>
      <c r="E394" s="21">
        <f t="shared" si="98"/>
        <v>0</v>
      </c>
      <c r="F394" s="20"/>
      <c r="G394" s="20"/>
      <c r="H394" s="20"/>
      <c r="I394" s="20"/>
      <c r="J394" s="20"/>
      <c r="K394" s="22"/>
    </row>
    <row r="395" spans="1:11" ht="25.5">
      <c r="A395" s="116">
        <v>5314</v>
      </c>
      <c r="B395" s="13">
        <v>472000</v>
      </c>
      <c r="C395" s="129" t="s">
        <v>848</v>
      </c>
      <c r="D395" s="18">
        <f>SUM(D400:D408)</f>
        <v>0</v>
      </c>
      <c r="E395" s="18">
        <f t="shared" si="98"/>
        <v>0</v>
      </c>
      <c r="F395" s="18">
        <f aca="true" t="shared" si="104" ref="F395:K395">SUM(F400:F408)</f>
        <v>0</v>
      </c>
      <c r="G395" s="18">
        <f t="shared" si="104"/>
        <v>0</v>
      </c>
      <c r="H395" s="18">
        <f t="shared" si="104"/>
        <v>0</v>
      </c>
      <c r="I395" s="18">
        <f t="shared" si="104"/>
        <v>0</v>
      </c>
      <c r="J395" s="18">
        <f t="shared" si="104"/>
        <v>0</v>
      </c>
      <c r="K395" s="19">
        <f t="shared" si="104"/>
        <v>0</v>
      </c>
    </row>
    <row r="396" spans="1:11" ht="12.75">
      <c r="A396" s="555" t="s">
        <v>533</v>
      </c>
      <c r="B396" s="556" t="s">
        <v>534</v>
      </c>
      <c r="C396" s="548" t="s">
        <v>535</v>
      </c>
      <c r="D396" s="548" t="s">
        <v>912</v>
      </c>
      <c r="E396" s="549" t="s">
        <v>380</v>
      </c>
      <c r="F396" s="551"/>
      <c r="G396" s="551"/>
      <c r="H396" s="551"/>
      <c r="I396" s="551"/>
      <c r="J396" s="551"/>
      <c r="K396" s="562"/>
    </row>
    <row r="397" spans="1:11" ht="12.75" customHeight="1">
      <c r="A397" s="555"/>
      <c r="B397" s="556"/>
      <c r="C397" s="548"/>
      <c r="D397" s="548"/>
      <c r="E397" s="549" t="s">
        <v>917</v>
      </c>
      <c r="F397" s="549" t="s">
        <v>427</v>
      </c>
      <c r="G397" s="551"/>
      <c r="H397" s="551"/>
      <c r="I397" s="551"/>
      <c r="J397" s="549" t="s">
        <v>909</v>
      </c>
      <c r="K397" s="550" t="s">
        <v>63</v>
      </c>
    </row>
    <row r="398" spans="1:11" ht="25.5">
      <c r="A398" s="555"/>
      <c r="B398" s="556"/>
      <c r="C398" s="548"/>
      <c r="D398" s="548"/>
      <c r="E398" s="551"/>
      <c r="F398" s="13" t="s">
        <v>381</v>
      </c>
      <c r="G398" s="13" t="s">
        <v>459</v>
      </c>
      <c r="H398" s="13" t="s">
        <v>908</v>
      </c>
      <c r="I398" s="13" t="s">
        <v>62</v>
      </c>
      <c r="J398" s="551"/>
      <c r="K398" s="562"/>
    </row>
    <row r="399" spans="1:11" ht="12.75">
      <c r="A399" s="30" t="s">
        <v>416</v>
      </c>
      <c r="B399" s="23" t="s">
        <v>417</v>
      </c>
      <c r="C399" s="23" t="s">
        <v>418</v>
      </c>
      <c r="D399" s="23" t="s">
        <v>419</v>
      </c>
      <c r="E399" s="23" t="s">
        <v>420</v>
      </c>
      <c r="F399" s="23" t="s">
        <v>421</v>
      </c>
      <c r="G399" s="23" t="s">
        <v>422</v>
      </c>
      <c r="H399" s="23" t="s">
        <v>423</v>
      </c>
      <c r="I399" s="23" t="s">
        <v>424</v>
      </c>
      <c r="J399" s="23" t="s">
        <v>425</v>
      </c>
      <c r="K399" s="25" t="s">
        <v>426</v>
      </c>
    </row>
    <row r="400" spans="1:11" ht="18.75" customHeight="1">
      <c r="A400" s="132">
        <v>5315</v>
      </c>
      <c r="B400" s="121">
        <v>472100</v>
      </c>
      <c r="C400" s="130" t="s">
        <v>95</v>
      </c>
      <c r="D400" s="20"/>
      <c r="E400" s="21">
        <f t="shared" si="98"/>
        <v>0</v>
      </c>
      <c r="F400" s="20"/>
      <c r="G400" s="20"/>
      <c r="H400" s="20"/>
      <c r="I400" s="20"/>
      <c r="J400" s="20"/>
      <c r="K400" s="22"/>
    </row>
    <row r="401" spans="1:11" ht="18.75" customHeight="1">
      <c r="A401" s="132">
        <v>5316</v>
      </c>
      <c r="B401" s="121">
        <v>472200</v>
      </c>
      <c r="C401" s="130" t="s">
        <v>849</v>
      </c>
      <c r="D401" s="20"/>
      <c r="E401" s="21">
        <f t="shared" si="98"/>
        <v>0</v>
      </c>
      <c r="F401" s="20"/>
      <c r="G401" s="20"/>
      <c r="H401" s="20"/>
      <c r="I401" s="20"/>
      <c r="J401" s="20"/>
      <c r="K401" s="22"/>
    </row>
    <row r="402" spans="1:11" ht="18.75" customHeight="1">
      <c r="A402" s="132">
        <v>5317</v>
      </c>
      <c r="B402" s="121">
        <v>472300</v>
      </c>
      <c r="C402" s="130" t="s">
        <v>850</v>
      </c>
      <c r="D402" s="20"/>
      <c r="E402" s="21">
        <f t="shared" si="98"/>
        <v>0</v>
      </c>
      <c r="F402" s="20"/>
      <c r="G402" s="20"/>
      <c r="H402" s="20"/>
      <c r="I402" s="20"/>
      <c r="J402" s="20"/>
      <c r="K402" s="22"/>
    </row>
    <row r="403" spans="1:11" ht="18.75" customHeight="1">
      <c r="A403" s="132">
        <v>5318</v>
      </c>
      <c r="B403" s="121">
        <v>472400</v>
      </c>
      <c r="C403" s="130" t="s">
        <v>851</v>
      </c>
      <c r="D403" s="20"/>
      <c r="E403" s="21">
        <f t="shared" si="98"/>
        <v>0</v>
      </c>
      <c r="F403" s="20"/>
      <c r="G403" s="20"/>
      <c r="H403" s="20"/>
      <c r="I403" s="20"/>
      <c r="J403" s="20"/>
      <c r="K403" s="22"/>
    </row>
    <row r="404" spans="1:11" ht="18.75" customHeight="1">
      <c r="A404" s="132">
        <v>5319</v>
      </c>
      <c r="B404" s="121">
        <v>472500</v>
      </c>
      <c r="C404" s="130" t="s">
        <v>40</v>
      </c>
      <c r="D404" s="20"/>
      <c r="E404" s="21">
        <f t="shared" si="98"/>
        <v>0</v>
      </c>
      <c r="F404" s="20"/>
      <c r="G404" s="20"/>
      <c r="H404" s="20"/>
      <c r="I404" s="20"/>
      <c r="J404" s="20"/>
      <c r="K404" s="22"/>
    </row>
    <row r="405" spans="1:11" ht="18.75" customHeight="1">
      <c r="A405" s="132">
        <v>5320</v>
      </c>
      <c r="B405" s="121">
        <v>472600</v>
      </c>
      <c r="C405" s="130" t="s">
        <v>41</v>
      </c>
      <c r="D405" s="20"/>
      <c r="E405" s="21">
        <f t="shared" si="98"/>
        <v>0</v>
      </c>
      <c r="F405" s="20"/>
      <c r="G405" s="20"/>
      <c r="H405" s="20"/>
      <c r="I405" s="20"/>
      <c r="J405" s="20"/>
      <c r="K405" s="22"/>
    </row>
    <row r="406" spans="1:11" ht="18.75" customHeight="1">
      <c r="A406" s="132">
        <v>5321</v>
      </c>
      <c r="B406" s="121">
        <v>472700</v>
      </c>
      <c r="C406" s="130" t="s">
        <v>852</v>
      </c>
      <c r="D406" s="20"/>
      <c r="E406" s="21">
        <f t="shared" si="98"/>
        <v>0</v>
      </c>
      <c r="F406" s="20"/>
      <c r="G406" s="20"/>
      <c r="H406" s="20"/>
      <c r="I406" s="20"/>
      <c r="J406" s="20"/>
      <c r="K406" s="22"/>
    </row>
    <row r="407" spans="1:11" ht="18.75" customHeight="1">
      <c r="A407" s="132">
        <v>5322</v>
      </c>
      <c r="B407" s="121">
        <v>472800</v>
      </c>
      <c r="C407" s="130" t="s">
        <v>853</v>
      </c>
      <c r="D407" s="20"/>
      <c r="E407" s="21">
        <f t="shared" si="98"/>
        <v>0</v>
      </c>
      <c r="F407" s="20"/>
      <c r="G407" s="20"/>
      <c r="H407" s="20"/>
      <c r="I407" s="20"/>
      <c r="J407" s="20"/>
      <c r="K407" s="22"/>
    </row>
    <row r="408" spans="1:11" ht="18.75" customHeight="1">
      <c r="A408" s="132">
        <v>5323</v>
      </c>
      <c r="B408" s="121">
        <v>472900</v>
      </c>
      <c r="C408" s="130" t="s">
        <v>658</v>
      </c>
      <c r="D408" s="20"/>
      <c r="E408" s="21">
        <f t="shared" si="98"/>
        <v>0</v>
      </c>
      <c r="F408" s="20"/>
      <c r="G408" s="20"/>
      <c r="H408" s="20"/>
      <c r="I408" s="20"/>
      <c r="J408" s="20"/>
      <c r="K408" s="22"/>
    </row>
    <row r="409" spans="1:11" ht="25.5">
      <c r="A409" s="116">
        <v>5324</v>
      </c>
      <c r="B409" s="13">
        <v>480000</v>
      </c>
      <c r="C409" s="129" t="s">
        <v>854</v>
      </c>
      <c r="D409" s="18">
        <f>D410+D413+D417+D419+D422+D428</f>
        <v>162</v>
      </c>
      <c r="E409" s="18">
        <f t="shared" si="98"/>
        <v>151</v>
      </c>
      <c r="F409" s="18">
        <f aca="true" t="shared" si="105" ref="F409:K409">F410+F413+F417+F419+F422+F428</f>
        <v>0</v>
      </c>
      <c r="G409" s="18">
        <f t="shared" si="105"/>
        <v>0</v>
      </c>
      <c r="H409" s="18">
        <f t="shared" si="105"/>
        <v>0</v>
      </c>
      <c r="I409" s="18">
        <f t="shared" si="105"/>
        <v>143</v>
      </c>
      <c r="J409" s="18">
        <f t="shared" si="105"/>
        <v>0</v>
      </c>
      <c r="K409" s="19">
        <f t="shared" si="105"/>
        <v>8</v>
      </c>
    </row>
    <row r="410" spans="1:11" ht="25.5">
      <c r="A410" s="116">
        <v>5325</v>
      </c>
      <c r="B410" s="13">
        <v>481000</v>
      </c>
      <c r="C410" s="129" t="s">
        <v>855</v>
      </c>
      <c r="D410" s="18">
        <f>D411+D412</f>
        <v>0</v>
      </c>
      <c r="E410" s="18">
        <f t="shared" si="98"/>
        <v>0</v>
      </c>
      <c r="F410" s="18">
        <f aca="true" t="shared" si="106" ref="F410:K410">F411+F412</f>
        <v>0</v>
      </c>
      <c r="G410" s="18">
        <f t="shared" si="106"/>
        <v>0</v>
      </c>
      <c r="H410" s="18">
        <f t="shared" si="106"/>
        <v>0</v>
      </c>
      <c r="I410" s="18">
        <f t="shared" si="106"/>
        <v>0</v>
      </c>
      <c r="J410" s="18">
        <f t="shared" si="106"/>
        <v>0</v>
      </c>
      <c r="K410" s="19">
        <f t="shared" si="106"/>
        <v>0</v>
      </c>
    </row>
    <row r="411" spans="1:11" ht="25.5">
      <c r="A411" s="132">
        <v>5326</v>
      </c>
      <c r="B411" s="121">
        <v>481100</v>
      </c>
      <c r="C411" s="130" t="s">
        <v>363</v>
      </c>
      <c r="D411" s="20"/>
      <c r="E411" s="21">
        <f t="shared" si="98"/>
        <v>0</v>
      </c>
      <c r="F411" s="20"/>
      <c r="G411" s="20"/>
      <c r="H411" s="20"/>
      <c r="I411" s="20"/>
      <c r="J411" s="20"/>
      <c r="K411" s="22"/>
    </row>
    <row r="412" spans="1:11" ht="18.75" customHeight="1">
      <c r="A412" s="132">
        <v>5327</v>
      </c>
      <c r="B412" s="121">
        <v>481900</v>
      </c>
      <c r="C412" s="130" t="s">
        <v>364</v>
      </c>
      <c r="D412" s="20"/>
      <c r="E412" s="21">
        <f t="shared" si="98"/>
        <v>0</v>
      </c>
      <c r="F412" s="20"/>
      <c r="G412" s="20"/>
      <c r="H412" s="20"/>
      <c r="I412" s="20"/>
      <c r="J412" s="20"/>
      <c r="K412" s="22"/>
    </row>
    <row r="413" spans="1:11" ht="24.75" customHeight="1">
      <c r="A413" s="116">
        <v>5328</v>
      </c>
      <c r="B413" s="13">
        <v>482000</v>
      </c>
      <c r="C413" s="129" t="s">
        <v>856</v>
      </c>
      <c r="D413" s="18">
        <f>SUM(D414:D416)</f>
        <v>162</v>
      </c>
      <c r="E413" s="18">
        <f t="shared" si="98"/>
        <v>151</v>
      </c>
      <c r="F413" s="18">
        <f aca="true" t="shared" si="107" ref="F413:K413">SUM(F414:F416)</f>
        <v>0</v>
      </c>
      <c r="G413" s="18">
        <f t="shared" si="107"/>
        <v>0</v>
      </c>
      <c r="H413" s="18">
        <f t="shared" si="107"/>
        <v>0</v>
      </c>
      <c r="I413" s="18">
        <f t="shared" si="107"/>
        <v>143</v>
      </c>
      <c r="J413" s="18">
        <f t="shared" si="107"/>
        <v>0</v>
      </c>
      <c r="K413" s="19">
        <f t="shared" si="107"/>
        <v>8</v>
      </c>
    </row>
    <row r="414" spans="1:11" ht="18.75" customHeight="1">
      <c r="A414" s="132">
        <v>5329</v>
      </c>
      <c r="B414" s="121">
        <v>482100</v>
      </c>
      <c r="C414" s="130" t="s">
        <v>186</v>
      </c>
      <c r="D414" s="20">
        <v>39</v>
      </c>
      <c r="E414" s="21">
        <f t="shared" si="98"/>
        <v>29</v>
      </c>
      <c r="F414" s="20"/>
      <c r="G414" s="20"/>
      <c r="H414" s="20"/>
      <c r="I414" s="20">
        <v>29</v>
      </c>
      <c r="J414" s="20"/>
      <c r="K414" s="22"/>
    </row>
    <row r="415" spans="1:11" ht="18.75" customHeight="1">
      <c r="A415" s="132">
        <v>5330</v>
      </c>
      <c r="B415" s="121">
        <v>482200</v>
      </c>
      <c r="C415" s="130" t="s">
        <v>61</v>
      </c>
      <c r="D415" s="20">
        <v>123</v>
      </c>
      <c r="E415" s="21">
        <f t="shared" si="98"/>
        <v>122</v>
      </c>
      <c r="F415" s="20"/>
      <c r="G415" s="20"/>
      <c r="H415" s="20"/>
      <c r="I415" s="20">
        <v>114</v>
      </c>
      <c r="J415" s="20"/>
      <c r="K415" s="22">
        <v>8</v>
      </c>
    </row>
    <row r="416" spans="1:11" ht="18.75" customHeight="1">
      <c r="A416" s="132">
        <v>5331</v>
      </c>
      <c r="B416" s="121">
        <v>482300</v>
      </c>
      <c r="C416" s="130" t="s">
        <v>753</v>
      </c>
      <c r="D416" s="20"/>
      <c r="E416" s="21">
        <f t="shared" si="98"/>
        <v>0</v>
      </c>
      <c r="F416" s="20"/>
      <c r="G416" s="20"/>
      <c r="H416" s="20"/>
      <c r="I416" s="20"/>
      <c r="J416" s="20"/>
      <c r="K416" s="22"/>
    </row>
    <row r="417" spans="1:11" ht="25.5">
      <c r="A417" s="116">
        <v>5332</v>
      </c>
      <c r="B417" s="13">
        <v>483000</v>
      </c>
      <c r="C417" s="129" t="s">
        <v>857</v>
      </c>
      <c r="D417" s="18">
        <f>D418</f>
        <v>0</v>
      </c>
      <c r="E417" s="18">
        <f t="shared" si="98"/>
        <v>0</v>
      </c>
      <c r="F417" s="18">
        <f aca="true" t="shared" si="108" ref="F417:K417">F418</f>
        <v>0</v>
      </c>
      <c r="G417" s="18">
        <f t="shared" si="108"/>
        <v>0</v>
      </c>
      <c r="H417" s="18">
        <f t="shared" si="108"/>
        <v>0</v>
      </c>
      <c r="I417" s="18">
        <f t="shared" si="108"/>
        <v>0</v>
      </c>
      <c r="J417" s="18">
        <f t="shared" si="108"/>
        <v>0</v>
      </c>
      <c r="K417" s="19">
        <f t="shared" si="108"/>
        <v>0</v>
      </c>
    </row>
    <row r="418" spans="1:11" ht="18.75" customHeight="1">
      <c r="A418" s="132">
        <v>5333</v>
      </c>
      <c r="B418" s="121">
        <v>483100</v>
      </c>
      <c r="C418" s="130" t="s">
        <v>0</v>
      </c>
      <c r="D418" s="20"/>
      <c r="E418" s="21">
        <f t="shared" si="98"/>
        <v>0</v>
      </c>
      <c r="F418" s="20"/>
      <c r="G418" s="20"/>
      <c r="H418" s="20"/>
      <c r="I418" s="20"/>
      <c r="J418" s="20"/>
      <c r="K418" s="22"/>
    </row>
    <row r="419" spans="1:11" ht="38.25">
      <c r="A419" s="116">
        <v>5334</v>
      </c>
      <c r="B419" s="13">
        <v>484000</v>
      </c>
      <c r="C419" s="129" t="s">
        <v>858</v>
      </c>
      <c r="D419" s="18">
        <f>D420+D421</f>
        <v>0</v>
      </c>
      <c r="E419" s="18">
        <f t="shared" si="98"/>
        <v>0</v>
      </c>
      <c r="F419" s="18">
        <f aca="true" t="shared" si="109" ref="F419:K419">F420+F421</f>
        <v>0</v>
      </c>
      <c r="G419" s="18">
        <f t="shared" si="109"/>
        <v>0</v>
      </c>
      <c r="H419" s="18">
        <f t="shared" si="109"/>
        <v>0</v>
      </c>
      <c r="I419" s="18">
        <f t="shared" si="109"/>
        <v>0</v>
      </c>
      <c r="J419" s="18">
        <f t="shared" si="109"/>
        <v>0</v>
      </c>
      <c r="K419" s="19">
        <f t="shared" si="109"/>
        <v>0</v>
      </c>
    </row>
    <row r="420" spans="1:11" ht="25.5">
      <c r="A420" s="132">
        <v>5335</v>
      </c>
      <c r="B420" s="121">
        <v>484100</v>
      </c>
      <c r="C420" s="130" t="s">
        <v>581</v>
      </c>
      <c r="D420" s="20"/>
      <c r="E420" s="21">
        <f t="shared" si="98"/>
        <v>0</v>
      </c>
      <c r="F420" s="20"/>
      <c r="G420" s="20"/>
      <c r="H420" s="20"/>
      <c r="I420" s="20"/>
      <c r="J420" s="20"/>
      <c r="K420" s="22"/>
    </row>
    <row r="421" spans="1:11" ht="18.75" customHeight="1">
      <c r="A421" s="132">
        <v>5336</v>
      </c>
      <c r="B421" s="121">
        <v>484200</v>
      </c>
      <c r="C421" s="130" t="s">
        <v>455</v>
      </c>
      <c r="D421" s="20"/>
      <c r="E421" s="21">
        <f t="shared" si="98"/>
        <v>0</v>
      </c>
      <c r="F421" s="20"/>
      <c r="G421" s="20"/>
      <c r="H421" s="20"/>
      <c r="I421" s="20"/>
      <c r="J421" s="20"/>
      <c r="K421" s="22"/>
    </row>
    <row r="422" spans="1:11" ht="25.5">
      <c r="A422" s="116">
        <v>5337</v>
      </c>
      <c r="B422" s="13">
        <v>485000</v>
      </c>
      <c r="C422" s="129" t="s">
        <v>859</v>
      </c>
      <c r="D422" s="18">
        <f>D423</f>
        <v>0</v>
      </c>
      <c r="E422" s="18">
        <f t="shared" si="98"/>
        <v>0</v>
      </c>
      <c r="F422" s="18">
        <f aca="true" t="shared" si="110" ref="F422:K422">F423</f>
        <v>0</v>
      </c>
      <c r="G422" s="18">
        <f t="shared" si="110"/>
        <v>0</v>
      </c>
      <c r="H422" s="18">
        <f t="shared" si="110"/>
        <v>0</v>
      </c>
      <c r="I422" s="18">
        <f t="shared" si="110"/>
        <v>0</v>
      </c>
      <c r="J422" s="18">
        <f t="shared" si="110"/>
        <v>0</v>
      </c>
      <c r="K422" s="19">
        <f t="shared" si="110"/>
        <v>0</v>
      </c>
    </row>
    <row r="423" spans="1:11" ht="25.5">
      <c r="A423" s="132">
        <v>5338</v>
      </c>
      <c r="B423" s="121">
        <v>485100</v>
      </c>
      <c r="C423" s="130" t="s">
        <v>860</v>
      </c>
      <c r="D423" s="20"/>
      <c r="E423" s="21">
        <f t="shared" si="98"/>
        <v>0</v>
      </c>
      <c r="F423" s="20"/>
      <c r="G423" s="20"/>
      <c r="H423" s="20"/>
      <c r="I423" s="20"/>
      <c r="J423" s="20"/>
      <c r="K423" s="22"/>
    </row>
    <row r="424" spans="1:11" ht="12.75">
      <c r="A424" s="555" t="s">
        <v>533</v>
      </c>
      <c r="B424" s="556" t="s">
        <v>534</v>
      </c>
      <c r="C424" s="548" t="s">
        <v>535</v>
      </c>
      <c r="D424" s="548" t="s">
        <v>912</v>
      </c>
      <c r="E424" s="549" t="s">
        <v>380</v>
      </c>
      <c r="F424" s="551"/>
      <c r="G424" s="551"/>
      <c r="H424" s="551"/>
      <c r="I424" s="551"/>
      <c r="J424" s="551"/>
      <c r="K424" s="562"/>
    </row>
    <row r="425" spans="1:11" ht="12.75" customHeight="1">
      <c r="A425" s="555"/>
      <c r="B425" s="556"/>
      <c r="C425" s="548"/>
      <c r="D425" s="548"/>
      <c r="E425" s="549" t="s">
        <v>917</v>
      </c>
      <c r="F425" s="549" t="s">
        <v>427</v>
      </c>
      <c r="G425" s="551"/>
      <c r="H425" s="551"/>
      <c r="I425" s="551"/>
      <c r="J425" s="549" t="s">
        <v>909</v>
      </c>
      <c r="K425" s="550" t="s">
        <v>63</v>
      </c>
    </row>
    <row r="426" spans="1:11" ht="25.5">
      <c r="A426" s="555"/>
      <c r="B426" s="556"/>
      <c r="C426" s="548"/>
      <c r="D426" s="548"/>
      <c r="E426" s="551"/>
      <c r="F426" s="13" t="s">
        <v>381</v>
      </c>
      <c r="G426" s="13" t="s">
        <v>459</v>
      </c>
      <c r="H426" s="13" t="s">
        <v>908</v>
      </c>
      <c r="I426" s="13" t="s">
        <v>62</v>
      </c>
      <c r="J426" s="551"/>
      <c r="K426" s="562"/>
    </row>
    <row r="427" spans="1:11" ht="12.75">
      <c r="A427" s="30" t="s">
        <v>416</v>
      </c>
      <c r="B427" s="23" t="s">
        <v>417</v>
      </c>
      <c r="C427" s="23" t="s">
        <v>418</v>
      </c>
      <c r="D427" s="23" t="s">
        <v>419</v>
      </c>
      <c r="E427" s="23" t="s">
        <v>420</v>
      </c>
      <c r="F427" s="23" t="s">
        <v>421</v>
      </c>
      <c r="G427" s="23" t="s">
        <v>422</v>
      </c>
      <c r="H427" s="23" t="s">
        <v>423</v>
      </c>
      <c r="I427" s="23" t="s">
        <v>424</v>
      </c>
      <c r="J427" s="23" t="s">
        <v>425</v>
      </c>
      <c r="K427" s="25" t="s">
        <v>426</v>
      </c>
    </row>
    <row r="428" spans="1:11" ht="38.25">
      <c r="A428" s="116">
        <v>5339</v>
      </c>
      <c r="B428" s="13">
        <v>489000</v>
      </c>
      <c r="C428" s="129" t="s">
        <v>861</v>
      </c>
      <c r="D428" s="18">
        <f>D429</f>
        <v>0</v>
      </c>
      <c r="E428" s="18">
        <f t="shared" si="98"/>
        <v>0</v>
      </c>
      <c r="F428" s="18">
        <f aca="true" t="shared" si="111" ref="F428:K428">F429</f>
        <v>0</v>
      </c>
      <c r="G428" s="18">
        <f t="shared" si="111"/>
        <v>0</v>
      </c>
      <c r="H428" s="18">
        <f t="shared" si="111"/>
        <v>0</v>
      </c>
      <c r="I428" s="18">
        <f t="shared" si="111"/>
        <v>0</v>
      </c>
      <c r="J428" s="18">
        <f t="shared" si="111"/>
        <v>0</v>
      </c>
      <c r="K428" s="19">
        <f t="shared" si="111"/>
        <v>0</v>
      </c>
    </row>
    <row r="429" spans="1:11" ht="25.5">
      <c r="A429" s="132">
        <v>5340</v>
      </c>
      <c r="B429" s="121">
        <v>489100</v>
      </c>
      <c r="C429" s="130" t="s">
        <v>582</v>
      </c>
      <c r="D429" s="20"/>
      <c r="E429" s="21">
        <f t="shared" si="98"/>
        <v>0</v>
      </c>
      <c r="F429" s="20"/>
      <c r="G429" s="20"/>
      <c r="H429" s="20"/>
      <c r="I429" s="20"/>
      <c r="J429" s="20"/>
      <c r="K429" s="22"/>
    </row>
    <row r="430" spans="1:11" ht="25.5">
      <c r="A430" s="116">
        <v>5341</v>
      </c>
      <c r="B430" s="13">
        <v>500000</v>
      </c>
      <c r="C430" s="129" t="s">
        <v>862</v>
      </c>
      <c r="D430" s="18">
        <f>D431+D453+D466+D469+D477</f>
        <v>5865</v>
      </c>
      <c r="E430" s="18">
        <f t="shared" si="98"/>
        <v>5197</v>
      </c>
      <c r="F430" s="18">
        <f aca="true" t="shared" si="112" ref="F430:K430">F431+F453+F466+F469+F477</f>
        <v>5139</v>
      </c>
      <c r="G430" s="18">
        <f t="shared" si="112"/>
        <v>0</v>
      </c>
      <c r="H430" s="18">
        <f t="shared" si="112"/>
        <v>0</v>
      </c>
      <c r="I430" s="18">
        <f t="shared" si="112"/>
        <v>0</v>
      </c>
      <c r="J430" s="18">
        <f t="shared" si="112"/>
        <v>0</v>
      </c>
      <c r="K430" s="19">
        <f t="shared" si="112"/>
        <v>58</v>
      </c>
    </row>
    <row r="431" spans="1:11" ht="25.5">
      <c r="A431" s="116">
        <v>5342</v>
      </c>
      <c r="B431" s="13">
        <v>510000</v>
      </c>
      <c r="C431" s="129" t="s">
        <v>863</v>
      </c>
      <c r="D431" s="18">
        <f>D432+D437+D447+D449+D451</f>
        <v>5865</v>
      </c>
      <c r="E431" s="18">
        <f t="shared" si="98"/>
        <v>5197</v>
      </c>
      <c r="F431" s="18">
        <f aca="true" t="shared" si="113" ref="F431:K431">F432+F437+F447+F449+F451</f>
        <v>5139</v>
      </c>
      <c r="G431" s="18">
        <f t="shared" si="113"/>
        <v>0</v>
      </c>
      <c r="H431" s="18">
        <f t="shared" si="113"/>
        <v>0</v>
      </c>
      <c r="I431" s="18">
        <f t="shared" si="113"/>
        <v>0</v>
      </c>
      <c r="J431" s="18">
        <f t="shared" si="113"/>
        <v>0</v>
      </c>
      <c r="K431" s="19">
        <f t="shared" si="113"/>
        <v>58</v>
      </c>
    </row>
    <row r="432" spans="1:11" ht="27" customHeight="1">
      <c r="A432" s="116">
        <v>5343</v>
      </c>
      <c r="B432" s="13">
        <v>511000</v>
      </c>
      <c r="C432" s="129" t="s">
        <v>864</v>
      </c>
      <c r="D432" s="18">
        <f>SUM(D433:D436)</f>
        <v>600</v>
      </c>
      <c r="E432" s="18">
        <f t="shared" si="98"/>
        <v>0</v>
      </c>
      <c r="F432" s="18">
        <f aca="true" t="shared" si="114" ref="F432:K432">SUM(F433:F436)</f>
        <v>0</v>
      </c>
      <c r="G432" s="18">
        <f t="shared" si="114"/>
        <v>0</v>
      </c>
      <c r="H432" s="18">
        <f t="shared" si="114"/>
        <v>0</v>
      </c>
      <c r="I432" s="18">
        <f t="shared" si="114"/>
        <v>0</v>
      </c>
      <c r="J432" s="18">
        <f t="shared" si="114"/>
        <v>0</v>
      </c>
      <c r="K432" s="19">
        <f t="shared" si="114"/>
        <v>0</v>
      </c>
    </row>
    <row r="433" spans="1:11" ht="18.75" customHeight="1">
      <c r="A433" s="132">
        <v>5344</v>
      </c>
      <c r="B433" s="121">
        <v>511100</v>
      </c>
      <c r="C433" s="130" t="s">
        <v>571</v>
      </c>
      <c r="D433" s="20"/>
      <c r="E433" s="21">
        <f t="shared" si="98"/>
        <v>0</v>
      </c>
      <c r="F433" s="20"/>
      <c r="G433" s="20"/>
      <c r="H433" s="20"/>
      <c r="I433" s="20"/>
      <c r="J433" s="20"/>
      <c r="K433" s="22"/>
    </row>
    <row r="434" spans="1:11" ht="18.75" customHeight="1">
      <c r="A434" s="132">
        <v>5345</v>
      </c>
      <c r="B434" s="121">
        <v>511200</v>
      </c>
      <c r="C434" s="130" t="s">
        <v>572</v>
      </c>
      <c r="D434" s="20"/>
      <c r="E434" s="21">
        <f t="shared" si="98"/>
        <v>0</v>
      </c>
      <c r="F434" s="20"/>
      <c r="G434" s="20"/>
      <c r="H434" s="20"/>
      <c r="I434" s="20"/>
      <c r="J434" s="20"/>
      <c r="K434" s="22"/>
    </row>
    <row r="435" spans="1:11" ht="18.75" customHeight="1">
      <c r="A435" s="132">
        <v>5346</v>
      </c>
      <c r="B435" s="121">
        <v>511300</v>
      </c>
      <c r="C435" s="130" t="s">
        <v>573</v>
      </c>
      <c r="D435" s="20">
        <v>600</v>
      </c>
      <c r="E435" s="21">
        <f t="shared" si="98"/>
        <v>0</v>
      </c>
      <c r="F435" s="20"/>
      <c r="G435" s="20"/>
      <c r="H435" s="20"/>
      <c r="I435" s="20"/>
      <c r="J435" s="20"/>
      <c r="K435" s="22"/>
    </row>
    <row r="436" spans="1:11" ht="18.75" customHeight="1">
      <c r="A436" s="132">
        <v>5347</v>
      </c>
      <c r="B436" s="121">
        <v>511400</v>
      </c>
      <c r="C436" s="130" t="s">
        <v>574</v>
      </c>
      <c r="D436" s="20"/>
      <c r="E436" s="21">
        <f t="shared" si="98"/>
        <v>0</v>
      </c>
      <c r="F436" s="20"/>
      <c r="G436" s="20"/>
      <c r="H436" s="20"/>
      <c r="I436" s="20"/>
      <c r="J436" s="20"/>
      <c r="K436" s="22"/>
    </row>
    <row r="437" spans="1:11" ht="18.75" customHeight="1">
      <c r="A437" s="116">
        <v>5348</v>
      </c>
      <c r="B437" s="13">
        <v>512000</v>
      </c>
      <c r="C437" s="129" t="s">
        <v>865</v>
      </c>
      <c r="D437" s="18">
        <f>SUM(D438:D446)</f>
        <v>5198</v>
      </c>
      <c r="E437" s="18">
        <f t="shared" si="98"/>
        <v>5197</v>
      </c>
      <c r="F437" s="18">
        <f aca="true" t="shared" si="115" ref="F437:K437">SUM(F438:F446)</f>
        <v>5139</v>
      </c>
      <c r="G437" s="18">
        <f t="shared" si="115"/>
        <v>0</v>
      </c>
      <c r="H437" s="18">
        <f t="shared" si="115"/>
        <v>0</v>
      </c>
      <c r="I437" s="18">
        <f t="shared" si="115"/>
        <v>0</v>
      </c>
      <c r="J437" s="18">
        <f t="shared" si="115"/>
        <v>0</v>
      </c>
      <c r="K437" s="19">
        <f t="shared" si="115"/>
        <v>58</v>
      </c>
    </row>
    <row r="438" spans="1:11" ht="17.25" customHeight="1">
      <c r="A438" s="132">
        <v>5349</v>
      </c>
      <c r="B438" s="121">
        <v>512100</v>
      </c>
      <c r="C438" s="130" t="s">
        <v>575</v>
      </c>
      <c r="D438" s="20"/>
      <c r="E438" s="21">
        <f t="shared" si="98"/>
        <v>0</v>
      </c>
      <c r="F438" s="20"/>
      <c r="G438" s="20"/>
      <c r="H438" s="20"/>
      <c r="I438" s="20"/>
      <c r="J438" s="20"/>
      <c r="K438" s="22"/>
    </row>
    <row r="439" spans="1:11" ht="17.25" customHeight="1">
      <c r="A439" s="132">
        <v>5350</v>
      </c>
      <c r="B439" s="121">
        <v>512200</v>
      </c>
      <c r="C439" s="130" t="s">
        <v>183</v>
      </c>
      <c r="D439" s="20">
        <v>58</v>
      </c>
      <c r="E439" s="21">
        <f t="shared" si="98"/>
        <v>58</v>
      </c>
      <c r="F439" s="20"/>
      <c r="G439" s="20"/>
      <c r="H439" s="20"/>
      <c r="I439" s="20"/>
      <c r="J439" s="20"/>
      <c r="K439" s="22">
        <v>58</v>
      </c>
    </row>
    <row r="440" spans="1:11" ht="17.25" customHeight="1">
      <c r="A440" s="132">
        <v>5351</v>
      </c>
      <c r="B440" s="121">
        <v>512300</v>
      </c>
      <c r="C440" s="130" t="s">
        <v>184</v>
      </c>
      <c r="D440" s="20"/>
      <c r="E440" s="21">
        <f t="shared" si="98"/>
        <v>0</v>
      </c>
      <c r="F440" s="20"/>
      <c r="G440" s="20"/>
      <c r="H440" s="20"/>
      <c r="I440" s="20"/>
      <c r="J440" s="20"/>
      <c r="K440" s="22"/>
    </row>
    <row r="441" spans="1:11" ht="17.25" customHeight="1">
      <c r="A441" s="132">
        <v>5352</v>
      </c>
      <c r="B441" s="121">
        <v>512400</v>
      </c>
      <c r="C441" s="130" t="s">
        <v>346</v>
      </c>
      <c r="D441" s="20"/>
      <c r="E441" s="21">
        <f t="shared" si="98"/>
        <v>0</v>
      </c>
      <c r="F441" s="20"/>
      <c r="G441" s="20"/>
      <c r="H441" s="20"/>
      <c r="I441" s="20"/>
      <c r="J441" s="20"/>
      <c r="K441" s="22"/>
    </row>
    <row r="442" spans="1:11" ht="17.25" customHeight="1">
      <c r="A442" s="132">
        <v>5353</v>
      </c>
      <c r="B442" s="121">
        <v>512500</v>
      </c>
      <c r="C442" s="130" t="s">
        <v>185</v>
      </c>
      <c r="D442" s="20">
        <v>5140</v>
      </c>
      <c r="E442" s="21">
        <f t="shared" si="98"/>
        <v>5139</v>
      </c>
      <c r="F442" s="20">
        <v>5139</v>
      </c>
      <c r="G442" s="20"/>
      <c r="H442" s="20"/>
      <c r="I442" s="20"/>
      <c r="J442" s="20"/>
      <c r="K442" s="22"/>
    </row>
    <row r="443" spans="1:11" ht="17.25" customHeight="1">
      <c r="A443" s="132">
        <v>5354</v>
      </c>
      <c r="B443" s="121">
        <v>512600</v>
      </c>
      <c r="C443" s="130" t="s">
        <v>754</v>
      </c>
      <c r="D443" s="20"/>
      <c r="E443" s="21">
        <f t="shared" si="98"/>
        <v>0</v>
      </c>
      <c r="F443" s="20"/>
      <c r="G443" s="20"/>
      <c r="H443" s="20"/>
      <c r="I443" s="20"/>
      <c r="J443" s="20"/>
      <c r="K443" s="22"/>
    </row>
    <row r="444" spans="1:11" ht="17.25" customHeight="1">
      <c r="A444" s="132">
        <v>5355</v>
      </c>
      <c r="B444" s="121">
        <v>512700</v>
      </c>
      <c r="C444" s="130" t="s">
        <v>103</v>
      </c>
      <c r="D444" s="20"/>
      <c r="E444" s="21">
        <f t="shared" si="98"/>
        <v>0</v>
      </c>
      <c r="F444" s="20"/>
      <c r="G444" s="20"/>
      <c r="H444" s="20"/>
      <c r="I444" s="20"/>
      <c r="J444" s="20"/>
      <c r="K444" s="22"/>
    </row>
    <row r="445" spans="1:11" ht="17.25" customHeight="1">
      <c r="A445" s="132">
        <v>5356</v>
      </c>
      <c r="B445" s="121">
        <v>512800</v>
      </c>
      <c r="C445" s="130" t="s">
        <v>104</v>
      </c>
      <c r="D445" s="20"/>
      <c r="E445" s="21">
        <f t="shared" si="98"/>
        <v>0</v>
      </c>
      <c r="F445" s="20"/>
      <c r="G445" s="20"/>
      <c r="H445" s="20"/>
      <c r="I445" s="20"/>
      <c r="J445" s="20"/>
      <c r="K445" s="22"/>
    </row>
    <row r="446" spans="1:11" ht="25.5">
      <c r="A446" s="132">
        <v>5357</v>
      </c>
      <c r="B446" s="121">
        <v>512900</v>
      </c>
      <c r="C446" s="130" t="s">
        <v>576</v>
      </c>
      <c r="D446" s="20"/>
      <c r="E446" s="21">
        <f t="shared" si="98"/>
        <v>0</v>
      </c>
      <c r="F446" s="20"/>
      <c r="G446" s="20"/>
      <c r="H446" s="20"/>
      <c r="I446" s="20"/>
      <c r="J446" s="20"/>
      <c r="K446" s="22"/>
    </row>
    <row r="447" spans="1:11" ht="17.25" customHeight="1">
      <c r="A447" s="116">
        <v>5358</v>
      </c>
      <c r="B447" s="13">
        <v>513000</v>
      </c>
      <c r="C447" s="129" t="s">
        <v>866</v>
      </c>
      <c r="D447" s="18">
        <f>D448</f>
        <v>67</v>
      </c>
      <c r="E447" s="18">
        <f t="shared" si="98"/>
        <v>0</v>
      </c>
      <c r="F447" s="18">
        <f aca="true" t="shared" si="116" ref="F447:K447">F448</f>
        <v>0</v>
      </c>
      <c r="G447" s="18">
        <f t="shared" si="116"/>
        <v>0</v>
      </c>
      <c r="H447" s="18">
        <f t="shared" si="116"/>
        <v>0</v>
      </c>
      <c r="I447" s="18">
        <f t="shared" si="116"/>
        <v>0</v>
      </c>
      <c r="J447" s="18">
        <f t="shared" si="116"/>
        <v>0</v>
      </c>
      <c r="K447" s="19">
        <f t="shared" si="116"/>
        <v>0</v>
      </c>
    </row>
    <row r="448" spans="1:11" ht="17.25" customHeight="1">
      <c r="A448" s="132">
        <v>5359</v>
      </c>
      <c r="B448" s="121">
        <v>513100</v>
      </c>
      <c r="C448" s="130" t="s">
        <v>583</v>
      </c>
      <c r="D448" s="20">
        <v>67</v>
      </c>
      <c r="E448" s="21">
        <f t="shared" si="98"/>
        <v>0</v>
      </c>
      <c r="F448" s="20"/>
      <c r="G448" s="20"/>
      <c r="H448" s="20"/>
      <c r="I448" s="20"/>
      <c r="J448" s="20"/>
      <c r="K448" s="22"/>
    </row>
    <row r="449" spans="1:11" ht="17.25" customHeight="1">
      <c r="A449" s="116">
        <v>5360</v>
      </c>
      <c r="B449" s="13">
        <v>514000</v>
      </c>
      <c r="C449" s="129" t="s">
        <v>867</v>
      </c>
      <c r="D449" s="18">
        <f>D450</f>
        <v>0</v>
      </c>
      <c r="E449" s="18">
        <f t="shared" si="98"/>
        <v>0</v>
      </c>
      <c r="F449" s="18">
        <f aca="true" t="shared" si="117" ref="F449:K449">F450</f>
        <v>0</v>
      </c>
      <c r="G449" s="18">
        <f t="shared" si="117"/>
        <v>0</v>
      </c>
      <c r="H449" s="18">
        <f t="shared" si="117"/>
        <v>0</v>
      </c>
      <c r="I449" s="18">
        <f t="shared" si="117"/>
        <v>0</v>
      </c>
      <c r="J449" s="18">
        <f t="shared" si="117"/>
        <v>0</v>
      </c>
      <c r="K449" s="19">
        <f t="shared" si="117"/>
        <v>0</v>
      </c>
    </row>
    <row r="450" spans="1:11" ht="17.25" customHeight="1">
      <c r="A450" s="132">
        <v>5361</v>
      </c>
      <c r="B450" s="121">
        <v>514100</v>
      </c>
      <c r="C450" s="130" t="s">
        <v>577</v>
      </c>
      <c r="D450" s="20"/>
      <c r="E450" s="21">
        <f t="shared" si="98"/>
        <v>0</v>
      </c>
      <c r="F450" s="20"/>
      <c r="G450" s="20"/>
      <c r="H450" s="20"/>
      <c r="I450" s="20"/>
      <c r="J450" s="20"/>
      <c r="K450" s="22"/>
    </row>
    <row r="451" spans="1:11" ht="17.25" customHeight="1">
      <c r="A451" s="116">
        <v>5362</v>
      </c>
      <c r="B451" s="13">
        <v>515000</v>
      </c>
      <c r="C451" s="129" t="s">
        <v>868</v>
      </c>
      <c r="D451" s="18">
        <f>D452</f>
        <v>0</v>
      </c>
      <c r="E451" s="18">
        <f t="shared" si="98"/>
        <v>0</v>
      </c>
      <c r="F451" s="18">
        <f aca="true" t="shared" si="118" ref="F451:K451">F452</f>
        <v>0</v>
      </c>
      <c r="G451" s="18">
        <f t="shared" si="118"/>
        <v>0</v>
      </c>
      <c r="H451" s="18">
        <f t="shared" si="118"/>
        <v>0</v>
      </c>
      <c r="I451" s="18">
        <f t="shared" si="118"/>
        <v>0</v>
      </c>
      <c r="J451" s="18">
        <f t="shared" si="118"/>
        <v>0</v>
      </c>
      <c r="K451" s="19">
        <f t="shared" si="118"/>
        <v>0</v>
      </c>
    </row>
    <row r="452" spans="1:11" ht="17.25" customHeight="1">
      <c r="A452" s="132">
        <v>5363</v>
      </c>
      <c r="B452" s="121">
        <v>515100</v>
      </c>
      <c r="C452" s="130" t="s">
        <v>462</v>
      </c>
      <c r="D452" s="20"/>
      <c r="E452" s="21">
        <f t="shared" si="98"/>
        <v>0</v>
      </c>
      <c r="F452" s="20"/>
      <c r="G452" s="20"/>
      <c r="H452" s="20"/>
      <c r="I452" s="20"/>
      <c r="J452" s="20"/>
      <c r="K452" s="22"/>
    </row>
    <row r="453" spans="1:11" ht="17.25" customHeight="1">
      <c r="A453" s="116">
        <v>5364</v>
      </c>
      <c r="B453" s="13">
        <v>520000</v>
      </c>
      <c r="C453" s="129" t="s">
        <v>869</v>
      </c>
      <c r="D453" s="18">
        <f>D454+D456+D464</f>
        <v>0</v>
      </c>
      <c r="E453" s="18">
        <f aca="true" t="shared" si="119" ref="E453:E530">SUM(F453:K453)</f>
        <v>0</v>
      </c>
      <c r="F453" s="18">
        <f aca="true" t="shared" si="120" ref="F453:K453">F454+F456+F464</f>
        <v>0</v>
      </c>
      <c r="G453" s="18">
        <f t="shared" si="120"/>
        <v>0</v>
      </c>
      <c r="H453" s="18">
        <f t="shared" si="120"/>
        <v>0</v>
      </c>
      <c r="I453" s="18">
        <f t="shared" si="120"/>
        <v>0</v>
      </c>
      <c r="J453" s="18">
        <f t="shared" si="120"/>
        <v>0</v>
      </c>
      <c r="K453" s="19">
        <f t="shared" si="120"/>
        <v>0</v>
      </c>
    </row>
    <row r="454" spans="1:11" ht="17.25" customHeight="1">
      <c r="A454" s="116">
        <v>5365</v>
      </c>
      <c r="B454" s="13">
        <v>521000</v>
      </c>
      <c r="C454" s="129" t="s">
        <v>870</v>
      </c>
      <c r="D454" s="18">
        <f>D455</f>
        <v>0</v>
      </c>
      <c r="E454" s="18">
        <f t="shared" si="119"/>
        <v>0</v>
      </c>
      <c r="F454" s="18">
        <f aca="true" t="shared" si="121" ref="F454:K454">F455</f>
        <v>0</v>
      </c>
      <c r="G454" s="18">
        <f t="shared" si="121"/>
        <v>0</v>
      </c>
      <c r="H454" s="18">
        <f t="shared" si="121"/>
        <v>0</v>
      </c>
      <c r="I454" s="18">
        <f t="shared" si="121"/>
        <v>0</v>
      </c>
      <c r="J454" s="18">
        <f t="shared" si="121"/>
        <v>0</v>
      </c>
      <c r="K454" s="19">
        <f t="shared" si="121"/>
        <v>0</v>
      </c>
    </row>
    <row r="455" spans="1:11" ht="17.25" customHeight="1">
      <c r="A455" s="132">
        <v>5366</v>
      </c>
      <c r="B455" s="121">
        <v>521100</v>
      </c>
      <c r="C455" s="130" t="s">
        <v>334</v>
      </c>
      <c r="D455" s="20"/>
      <c r="E455" s="21">
        <f t="shared" si="119"/>
        <v>0</v>
      </c>
      <c r="F455" s="20"/>
      <c r="G455" s="20"/>
      <c r="H455" s="20"/>
      <c r="I455" s="20"/>
      <c r="J455" s="20"/>
      <c r="K455" s="22"/>
    </row>
    <row r="456" spans="1:11" ht="17.25" customHeight="1">
      <c r="A456" s="116">
        <v>5367</v>
      </c>
      <c r="B456" s="13">
        <v>522000</v>
      </c>
      <c r="C456" s="129" t="s">
        <v>871</v>
      </c>
      <c r="D456" s="18">
        <f>SUM(D457:D463)</f>
        <v>0</v>
      </c>
      <c r="E456" s="18">
        <f t="shared" si="119"/>
        <v>0</v>
      </c>
      <c r="F456" s="18">
        <f aca="true" t="shared" si="122" ref="F456:K456">SUM(F457:F463)</f>
        <v>0</v>
      </c>
      <c r="G456" s="18">
        <f t="shared" si="122"/>
        <v>0</v>
      </c>
      <c r="H456" s="18">
        <f t="shared" si="122"/>
        <v>0</v>
      </c>
      <c r="I456" s="18">
        <f t="shared" si="122"/>
        <v>0</v>
      </c>
      <c r="J456" s="18">
        <f t="shared" si="122"/>
        <v>0</v>
      </c>
      <c r="K456" s="19">
        <f t="shared" si="122"/>
        <v>0</v>
      </c>
    </row>
    <row r="457" spans="1:11" ht="17.25" customHeight="1">
      <c r="A457" s="132">
        <v>5368</v>
      </c>
      <c r="B457" s="121">
        <v>522100</v>
      </c>
      <c r="C457" s="130" t="s">
        <v>536</v>
      </c>
      <c r="D457" s="20"/>
      <c r="E457" s="21">
        <f t="shared" si="119"/>
        <v>0</v>
      </c>
      <c r="F457" s="20"/>
      <c r="G457" s="20"/>
      <c r="H457" s="20"/>
      <c r="I457" s="20"/>
      <c r="J457" s="20"/>
      <c r="K457" s="22"/>
    </row>
    <row r="458" spans="1:11" ht="12.75">
      <c r="A458" s="555" t="s">
        <v>533</v>
      </c>
      <c r="B458" s="556" t="s">
        <v>534</v>
      </c>
      <c r="C458" s="548" t="s">
        <v>535</v>
      </c>
      <c r="D458" s="548" t="s">
        <v>912</v>
      </c>
      <c r="E458" s="549" t="s">
        <v>380</v>
      </c>
      <c r="F458" s="551"/>
      <c r="G458" s="551"/>
      <c r="H458" s="551"/>
      <c r="I458" s="551"/>
      <c r="J458" s="551"/>
      <c r="K458" s="562"/>
    </row>
    <row r="459" spans="1:11" ht="12.75" customHeight="1">
      <c r="A459" s="555"/>
      <c r="B459" s="556"/>
      <c r="C459" s="548"/>
      <c r="D459" s="548"/>
      <c r="E459" s="549" t="s">
        <v>917</v>
      </c>
      <c r="F459" s="549" t="s">
        <v>427</v>
      </c>
      <c r="G459" s="551"/>
      <c r="H459" s="551"/>
      <c r="I459" s="551"/>
      <c r="J459" s="549" t="s">
        <v>909</v>
      </c>
      <c r="K459" s="550" t="s">
        <v>63</v>
      </c>
    </row>
    <row r="460" spans="1:11" ht="25.5">
      <c r="A460" s="555"/>
      <c r="B460" s="556"/>
      <c r="C460" s="548"/>
      <c r="D460" s="548"/>
      <c r="E460" s="551"/>
      <c r="F460" s="13" t="s">
        <v>381</v>
      </c>
      <c r="G460" s="13" t="s">
        <v>459</v>
      </c>
      <c r="H460" s="13" t="s">
        <v>908</v>
      </c>
      <c r="I460" s="13" t="s">
        <v>62</v>
      </c>
      <c r="J460" s="551"/>
      <c r="K460" s="562"/>
    </row>
    <row r="461" spans="1:11" ht="12.75">
      <c r="A461" s="30" t="s">
        <v>416</v>
      </c>
      <c r="B461" s="23" t="s">
        <v>417</v>
      </c>
      <c r="C461" s="23" t="s">
        <v>418</v>
      </c>
      <c r="D461" s="23" t="s">
        <v>419</v>
      </c>
      <c r="E461" s="23" t="s">
        <v>420</v>
      </c>
      <c r="F461" s="23" t="s">
        <v>421</v>
      </c>
      <c r="G461" s="23" t="s">
        <v>422</v>
      </c>
      <c r="H461" s="23" t="s">
        <v>423</v>
      </c>
      <c r="I461" s="23" t="s">
        <v>424</v>
      </c>
      <c r="J461" s="23" t="s">
        <v>425</v>
      </c>
      <c r="K461" s="25" t="s">
        <v>426</v>
      </c>
    </row>
    <row r="462" spans="1:11" ht="18.75" customHeight="1">
      <c r="A462" s="132">
        <v>5369</v>
      </c>
      <c r="B462" s="121">
        <v>522200</v>
      </c>
      <c r="C462" s="130" t="s">
        <v>328</v>
      </c>
      <c r="D462" s="20"/>
      <c r="E462" s="21">
        <f t="shared" si="119"/>
        <v>0</v>
      </c>
      <c r="F462" s="20"/>
      <c r="G462" s="20"/>
      <c r="H462" s="20"/>
      <c r="I462" s="20"/>
      <c r="J462" s="20"/>
      <c r="K462" s="22"/>
    </row>
    <row r="463" spans="1:11" ht="18.75" customHeight="1">
      <c r="A463" s="132">
        <v>5370</v>
      </c>
      <c r="B463" s="121">
        <v>522300</v>
      </c>
      <c r="C463" s="130" t="s">
        <v>329</v>
      </c>
      <c r="D463" s="20"/>
      <c r="E463" s="21">
        <f t="shared" si="119"/>
        <v>0</v>
      </c>
      <c r="F463" s="20"/>
      <c r="G463" s="20"/>
      <c r="H463" s="20"/>
      <c r="I463" s="20"/>
      <c r="J463" s="20"/>
      <c r="K463" s="22"/>
    </row>
    <row r="464" spans="1:11" ht="18.75" customHeight="1">
      <c r="A464" s="116">
        <v>5371</v>
      </c>
      <c r="B464" s="13">
        <v>523000</v>
      </c>
      <c r="C464" s="129" t="s">
        <v>872</v>
      </c>
      <c r="D464" s="18">
        <f>D465</f>
        <v>0</v>
      </c>
      <c r="E464" s="18">
        <f t="shared" si="119"/>
        <v>0</v>
      </c>
      <c r="F464" s="18">
        <f aca="true" t="shared" si="123" ref="F464:K464">F465</f>
        <v>0</v>
      </c>
      <c r="G464" s="18">
        <f t="shared" si="123"/>
        <v>0</v>
      </c>
      <c r="H464" s="18">
        <f t="shared" si="123"/>
        <v>0</v>
      </c>
      <c r="I464" s="18">
        <f t="shared" si="123"/>
        <v>0</v>
      </c>
      <c r="J464" s="18">
        <f t="shared" si="123"/>
        <v>0</v>
      </c>
      <c r="K464" s="19">
        <f t="shared" si="123"/>
        <v>0</v>
      </c>
    </row>
    <row r="465" spans="1:11" ht="18.75" customHeight="1">
      <c r="A465" s="132">
        <v>5372</v>
      </c>
      <c r="B465" s="121">
        <v>523100</v>
      </c>
      <c r="C465" s="130" t="s">
        <v>330</v>
      </c>
      <c r="D465" s="20"/>
      <c r="E465" s="21">
        <f t="shared" si="119"/>
        <v>0</v>
      </c>
      <c r="F465" s="20"/>
      <c r="G465" s="20"/>
      <c r="H465" s="20"/>
      <c r="I465" s="20"/>
      <c r="J465" s="20"/>
      <c r="K465" s="22"/>
    </row>
    <row r="466" spans="1:11" ht="18.75" customHeight="1">
      <c r="A466" s="116">
        <v>5373</v>
      </c>
      <c r="B466" s="13">
        <v>530000</v>
      </c>
      <c r="C466" s="129" t="s">
        <v>873</v>
      </c>
      <c r="D466" s="18">
        <f>D467</f>
        <v>0</v>
      </c>
      <c r="E466" s="18">
        <f t="shared" si="119"/>
        <v>0</v>
      </c>
      <c r="F466" s="18">
        <f aca="true" t="shared" si="124" ref="F466:K467">F467</f>
        <v>0</v>
      </c>
      <c r="G466" s="18">
        <f t="shared" si="124"/>
        <v>0</v>
      </c>
      <c r="H466" s="18">
        <f t="shared" si="124"/>
        <v>0</v>
      </c>
      <c r="I466" s="18">
        <f t="shared" si="124"/>
        <v>0</v>
      </c>
      <c r="J466" s="18">
        <f t="shared" si="124"/>
        <v>0</v>
      </c>
      <c r="K466" s="19">
        <f t="shared" si="124"/>
        <v>0</v>
      </c>
    </row>
    <row r="467" spans="1:11" ht="18.75" customHeight="1">
      <c r="A467" s="116">
        <v>5374</v>
      </c>
      <c r="B467" s="13">
        <v>531000</v>
      </c>
      <c r="C467" s="129" t="s">
        <v>874</v>
      </c>
      <c r="D467" s="18">
        <f>D468</f>
        <v>0</v>
      </c>
      <c r="E467" s="18">
        <f t="shared" si="119"/>
        <v>0</v>
      </c>
      <c r="F467" s="18">
        <f t="shared" si="124"/>
        <v>0</v>
      </c>
      <c r="G467" s="18">
        <f t="shared" si="124"/>
        <v>0</v>
      </c>
      <c r="H467" s="18">
        <f t="shared" si="124"/>
        <v>0</v>
      </c>
      <c r="I467" s="18">
        <f t="shared" si="124"/>
        <v>0</v>
      </c>
      <c r="J467" s="18">
        <f t="shared" si="124"/>
        <v>0</v>
      </c>
      <c r="K467" s="19">
        <f t="shared" si="124"/>
        <v>0</v>
      </c>
    </row>
    <row r="468" spans="1:11" ht="18.75" customHeight="1">
      <c r="A468" s="132">
        <v>5375</v>
      </c>
      <c r="B468" s="121">
        <v>531100</v>
      </c>
      <c r="C468" s="130" t="s">
        <v>437</v>
      </c>
      <c r="D468" s="20"/>
      <c r="E468" s="21">
        <f t="shared" si="119"/>
        <v>0</v>
      </c>
      <c r="F468" s="20"/>
      <c r="G468" s="20"/>
      <c r="H468" s="20"/>
      <c r="I468" s="20"/>
      <c r="J468" s="20"/>
      <c r="K468" s="22"/>
    </row>
    <row r="469" spans="1:11" ht="18.75" customHeight="1">
      <c r="A469" s="116">
        <v>5376</v>
      </c>
      <c r="B469" s="13">
        <v>540000</v>
      </c>
      <c r="C469" s="129" t="s">
        <v>875</v>
      </c>
      <c r="D469" s="18">
        <f>D470+D472+D474</f>
        <v>0</v>
      </c>
      <c r="E469" s="18">
        <f t="shared" si="119"/>
        <v>0</v>
      </c>
      <c r="F469" s="18">
        <f aca="true" t="shared" si="125" ref="F469:K469">F470+F472+F474</f>
        <v>0</v>
      </c>
      <c r="G469" s="18">
        <f t="shared" si="125"/>
        <v>0</v>
      </c>
      <c r="H469" s="18">
        <f t="shared" si="125"/>
        <v>0</v>
      </c>
      <c r="I469" s="18">
        <f t="shared" si="125"/>
        <v>0</v>
      </c>
      <c r="J469" s="18">
        <f t="shared" si="125"/>
        <v>0</v>
      </c>
      <c r="K469" s="19">
        <f t="shared" si="125"/>
        <v>0</v>
      </c>
    </row>
    <row r="470" spans="1:11" ht="18.75" customHeight="1">
      <c r="A470" s="116">
        <v>5377</v>
      </c>
      <c r="B470" s="13">
        <v>541000</v>
      </c>
      <c r="C470" s="129" t="s">
        <v>876</v>
      </c>
      <c r="D470" s="18">
        <f>D471</f>
        <v>0</v>
      </c>
      <c r="E470" s="18">
        <f t="shared" si="119"/>
        <v>0</v>
      </c>
      <c r="F470" s="18">
        <f aca="true" t="shared" si="126" ref="F470:K470">F471</f>
        <v>0</v>
      </c>
      <c r="G470" s="18">
        <f t="shared" si="126"/>
        <v>0</v>
      </c>
      <c r="H470" s="18">
        <f t="shared" si="126"/>
        <v>0</v>
      </c>
      <c r="I470" s="18">
        <f t="shared" si="126"/>
        <v>0</v>
      </c>
      <c r="J470" s="18">
        <f t="shared" si="126"/>
        <v>0</v>
      </c>
      <c r="K470" s="19">
        <f t="shared" si="126"/>
        <v>0</v>
      </c>
    </row>
    <row r="471" spans="1:11" ht="18.75" customHeight="1">
      <c r="A471" s="132">
        <v>5378</v>
      </c>
      <c r="B471" s="121">
        <v>541100</v>
      </c>
      <c r="C471" s="130" t="s">
        <v>368</v>
      </c>
      <c r="D471" s="20"/>
      <c r="E471" s="21">
        <f t="shared" si="119"/>
        <v>0</v>
      </c>
      <c r="F471" s="20"/>
      <c r="G471" s="20"/>
      <c r="H471" s="20"/>
      <c r="I471" s="20"/>
      <c r="J471" s="20"/>
      <c r="K471" s="22"/>
    </row>
    <row r="472" spans="1:11" ht="18.75" customHeight="1">
      <c r="A472" s="116">
        <v>5379</v>
      </c>
      <c r="B472" s="13">
        <v>542000</v>
      </c>
      <c r="C472" s="129" t="s">
        <v>877</v>
      </c>
      <c r="D472" s="18">
        <f>D473</f>
        <v>0</v>
      </c>
      <c r="E472" s="18">
        <f t="shared" si="119"/>
        <v>0</v>
      </c>
      <c r="F472" s="18">
        <f aca="true" t="shared" si="127" ref="F472:K472">F473</f>
        <v>0</v>
      </c>
      <c r="G472" s="18">
        <f t="shared" si="127"/>
        <v>0</v>
      </c>
      <c r="H472" s="18">
        <f t="shared" si="127"/>
        <v>0</v>
      </c>
      <c r="I472" s="18">
        <f t="shared" si="127"/>
        <v>0</v>
      </c>
      <c r="J472" s="18">
        <f t="shared" si="127"/>
        <v>0</v>
      </c>
      <c r="K472" s="19">
        <f t="shared" si="127"/>
        <v>0</v>
      </c>
    </row>
    <row r="473" spans="1:11" ht="18.75" customHeight="1">
      <c r="A473" s="132">
        <v>5380</v>
      </c>
      <c r="B473" s="121">
        <v>542100</v>
      </c>
      <c r="C473" s="130" t="s">
        <v>331</v>
      </c>
      <c r="D473" s="20"/>
      <c r="E473" s="21">
        <f t="shared" si="119"/>
        <v>0</v>
      </c>
      <c r="F473" s="20"/>
      <c r="G473" s="20"/>
      <c r="H473" s="20"/>
      <c r="I473" s="20"/>
      <c r="J473" s="20"/>
      <c r="K473" s="22"/>
    </row>
    <row r="474" spans="1:11" ht="18.75" customHeight="1">
      <c r="A474" s="116">
        <v>5381</v>
      </c>
      <c r="B474" s="13">
        <v>543000</v>
      </c>
      <c r="C474" s="129" t="s">
        <v>878</v>
      </c>
      <c r="D474" s="18">
        <f>D475+D476</f>
        <v>0</v>
      </c>
      <c r="E474" s="18">
        <f t="shared" si="119"/>
        <v>0</v>
      </c>
      <c r="F474" s="18">
        <f aca="true" t="shared" si="128" ref="F474:K474">F475+F476</f>
        <v>0</v>
      </c>
      <c r="G474" s="18">
        <f t="shared" si="128"/>
        <v>0</v>
      </c>
      <c r="H474" s="18">
        <f t="shared" si="128"/>
        <v>0</v>
      </c>
      <c r="I474" s="18">
        <f t="shared" si="128"/>
        <v>0</v>
      </c>
      <c r="J474" s="18">
        <f t="shared" si="128"/>
        <v>0</v>
      </c>
      <c r="K474" s="19">
        <f t="shared" si="128"/>
        <v>0</v>
      </c>
    </row>
    <row r="475" spans="1:11" ht="18.75" customHeight="1">
      <c r="A475" s="132">
        <v>5382</v>
      </c>
      <c r="B475" s="121">
        <v>543100</v>
      </c>
      <c r="C475" s="130" t="s">
        <v>332</v>
      </c>
      <c r="D475" s="20"/>
      <c r="E475" s="21">
        <f t="shared" si="119"/>
        <v>0</v>
      </c>
      <c r="F475" s="20"/>
      <c r="G475" s="20"/>
      <c r="H475" s="20"/>
      <c r="I475" s="20"/>
      <c r="J475" s="20"/>
      <c r="K475" s="22"/>
    </row>
    <row r="476" spans="1:11" ht="18.75" customHeight="1">
      <c r="A476" s="132">
        <v>5383</v>
      </c>
      <c r="B476" s="121">
        <v>543200</v>
      </c>
      <c r="C476" s="130" t="s">
        <v>333</v>
      </c>
      <c r="D476" s="20"/>
      <c r="E476" s="21">
        <f t="shared" si="119"/>
        <v>0</v>
      </c>
      <c r="F476" s="20"/>
      <c r="G476" s="20"/>
      <c r="H476" s="20"/>
      <c r="I476" s="20"/>
      <c r="J476" s="20"/>
      <c r="K476" s="22"/>
    </row>
    <row r="477" spans="1:11" ht="38.25">
      <c r="A477" s="116">
        <v>5384</v>
      </c>
      <c r="B477" s="13">
        <v>550000</v>
      </c>
      <c r="C477" s="129" t="s">
        <v>879</v>
      </c>
      <c r="D477" s="18">
        <f>D478</f>
        <v>0</v>
      </c>
      <c r="E477" s="18">
        <f t="shared" si="119"/>
        <v>0</v>
      </c>
      <c r="F477" s="18">
        <f aca="true" t="shared" si="129" ref="F477:K478">F478</f>
        <v>0</v>
      </c>
      <c r="G477" s="18">
        <f t="shared" si="129"/>
        <v>0</v>
      </c>
      <c r="H477" s="18">
        <f t="shared" si="129"/>
        <v>0</v>
      </c>
      <c r="I477" s="18">
        <f t="shared" si="129"/>
        <v>0</v>
      </c>
      <c r="J477" s="18">
        <f t="shared" si="129"/>
        <v>0</v>
      </c>
      <c r="K477" s="19">
        <f t="shared" si="129"/>
        <v>0</v>
      </c>
    </row>
    <row r="478" spans="1:11" ht="38.25">
      <c r="A478" s="116">
        <v>5385</v>
      </c>
      <c r="B478" s="13">
        <v>551000</v>
      </c>
      <c r="C478" s="129" t="s">
        <v>880</v>
      </c>
      <c r="D478" s="18">
        <f>D479</f>
        <v>0</v>
      </c>
      <c r="E478" s="18">
        <f t="shared" si="119"/>
        <v>0</v>
      </c>
      <c r="F478" s="18">
        <f t="shared" si="129"/>
        <v>0</v>
      </c>
      <c r="G478" s="18">
        <f t="shared" si="129"/>
        <v>0</v>
      </c>
      <c r="H478" s="18">
        <f t="shared" si="129"/>
        <v>0</v>
      </c>
      <c r="I478" s="18">
        <f t="shared" si="129"/>
        <v>0</v>
      </c>
      <c r="J478" s="18">
        <f t="shared" si="129"/>
        <v>0</v>
      </c>
      <c r="K478" s="19">
        <f t="shared" si="129"/>
        <v>0</v>
      </c>
    </row>
    <row r="479" spans="1:11" ht="25.5">
      <c r="A479" s="132">
        <v>5386</v>
      </c>
      <c r="B479" s="121">
        <v>551100</v>
      </c>
      <c r="C479" s="130" t="s">
        <v>643</v>
      </c>
      <c r="D479" s="20"/>
      <c r="E479" s="21">
        <f t="shared" si="119"/>
        <v>0</v>
      </c>
      <c r="F479" s="20"/>
      <c r="G479" s="20"/>
      <c r="H479" s="20"/>
      <c r="I479" s="20"/>
      <c r="J479" s="20"/>
      <c r="K479" s="22"/>
    </row>
    <row r="480" spans="1:11" ht="25.5">
      <c r="A480" s="116">
        <v>5387</v>
      </c>
      <c r="B480" s="13">
        <v>600000</v>
      </c>
      <c r="C480" s="129" t="s">
        <v>881</v>
      </c>
      <c r="D480" s="18">
        <f>D481+D510</f>
        <v>0</v>
      </c>
      <c r="E480" s="18">
        <f t="shared" si="119"/>
        <v>0</v>
      </c>
      <c r="F480" s="18">
        <f aca="true" t="shared" si="130" ref="F480:K480">F481+F510</f>
        <v>0</v>
      </c>
      <c r="G480" s="18">
        <f t="shared" si="130"/>
        <v>0</v>
      </c>
      <c r="H480" s="18">
        <f t="shared" si="130"/>
        <v>0</v>
      </c>
      <c r="I480" s="18">
        <f t="shared" si="130"/>
        <v>0</v>
      </c>
      <c r="J480" s="18">
        <f t="shared" si="130"/>
        <v>0</v>
      </c>
      <c r="K480" s="19">
        <f t="shared" si="130"/>
        <v>0</v>
      </c>
    </row>
    <row r="481" spans="1:11" ht="25.5">
      <c r="A481" s="116">
        <v>5388</v>
      </c>
      <c r="B481" s="13">
        <v>610000</v>
      </c>
      <c r="C481" s="129" t="s">
        <v>882</v>
      </c>
      <c r="D481" s="18">
        <f>D482+D496+D504+D506+D508</f>
        <v>0</v>
      </c>
      <c r="E481" s="18">
        <f t="shared" si="119"/>
        <v>0</v>
      </c>
      <c r="F481" s="18">
        <f aca="true" t="shared" si="131" ref="F481:K481">F482+F496+F504+F506+F508</f>
        <v>0</v>
      </c>
      <c r="G481" s="18">
        <f t="shared" si="131"/>
        <v>0</v>
      </c>
      <c r="H481" s="18">
        <f t="shared" si="131"/>
        <v>0</v>
      </c>
      <c r="I481" s="18">
        <f t="shared" si="131"/>
        <v>0</v>
      </c>
      <c r="J481" s="18">
        <f t="shared" si="131"/>
        <v>0</v>
      </c>
      <c r="K481" s="19">
        <f t="shared" si="131"/>
        <v>0</v>
      </c>
    </row>
    <row r="482" spans="1:11" ht="25.5">
      <c r="A482" s="116">
        <v>5389</v>
      </c>
      <c r="B482" s="13">
        <v>611000</v>
      </c>
      <c r="C482" s="129" t="s">
        <v>883</v>
      </c>
      <c r="D482" s="18">
        <f>SUM(D483:D495)</f>
        <v>0</v>
      </c>
      <c r="E482" s="18">
        <f t="shared" si="119"/>
        <v>0</v>
      </c>
      <c r="F482" s="18">
        <f aca="true" t="shared" si="132" ref="F482:K482">SUM(F483:F495)</f>
        <v>0</v>
      </c>
      <c r="G482" s="18">
        <f t="shared" si="132"/>
        <v>0</v>
      </c>
      <c r="H482" s="18">
        <f t="shared" si="132"/>
        <v>0</v>
      </c>
      <c r="I482" s="18">
        <f t="shared" si="132"/>
        <v>0</v>
      </c>
      <c r="J482" s="18">
        <f t="shared" si="132"/>
        <v>0</v>
      </c>
      <c r="K482" s="19">
        <f t="shared" si="132"/>
        <v>0</v>
      </c>
    </row>
    <row r="483" spans="1:11" ht="25.5">
      <c r="A483" s="132">
        <v>5390</v>
      </c>
      <c r="B483" s="121">
        <v>611100</v>
      </c>
      <c r="C483" s="130" t="s">
        <v>344</v>
      </c>
      <c r="D483" s="20"/>
      <c r="E483" s="21">
        <f t="shared" si="119"/>
        <v>0</v>
      </c>
      <c r="F483" s="20"/>
      <c r="G483" s="20"/>
      <c r="H483" s="20"/>
      <c r="I483" s="20"/>
      <c r="J483" s="20"/>
      <c r="K483" s="22"/>
    </row>
    <row r="484" spans="1:11" ht="18.75" customHeight="1">
      <c r="A484" s="132">
        <v>5391</v>
      </c>
      <c r="B484" s="121">
        <v>611200</v>
      </c>
      <c r="C484" s="130" t="s">
        <v>345</v>
      </c>
      <c r="D484" s="20"/>
      <c r="E484" s="21">
        <f t="shared" si="119"/>
        <v>0</v>
      </c>
      <c r="F484" s="20"/>
      <c r="G484" s="20"/>
      <c r="H484" s="20"/>
      <c r="I484" s="20"/>
      <c r="J484" s="20"/>
      <c r="K484" s="22"/>
    </row>
    <row r="485" spans="1:11" ht="25.5">
      <c r="A485" s="132">
        <v>5392</v>
      </c>
      <c r="B485" s="121">
        <v>611300</v>
      </c>
      <c r="C485" s="130" t="s">
        <v>490</v>
      </c>
      <c r="D485" s="20"/>
      <c r="E485" s="21">
        <f t="shared" si="119"/>
        <v>0</v>
      </c>
      <c r="F485" s="20"/>
      <c r="G485" s="20"/>
      <c r="H485" s="20"/>
      <c r="I485" s="20"/>
      <c r="J485" s="20"/>
      <c r="K485" s="22"/>
    </row>
    <row r="486" spans="1:11" ht="12.75">
      <c r="A486" s="555" t="s">
        <v>533</v>
      </c>
      <c r="B486" s="556" t="s">
        <v>534</v>
      </c>
      <c r="C486" s="548" t="s">
        <v>535</v>
      </c>
      <c r="D486" s="548" t="s">
        <v>912</v>
      </c>
      <c r="E486" s="549" t="s">
        <v>380</v>
      </c>
      <c r="F486" s="551"/>
      <c r="G486" s="551"/>
      <c r="H486" s="551"/>
      <c r="I486" s="551"/>
      <c r="J486" s="551"/>
      <c r="K486" s="562"/>
    </row>
    <row r="487" spans="1:11" ht="12.75" customHeight="1">
      <c r="A487" s="555"/>
      <c r="B487" s="556"/>
      <c r="C487" s="548"/>
      <c r="D487" s="548"/>
      <c r="E487" s="549" t="s">
        <v>917</v>
      </c>
      <c r="F487" s="549" t="s">
        <v>427</v>
      </c>
      <c r="G487" s="551"/>
      <c r="H487" s="551"/>
      <c r="I487" s="551"/>
      <c r="J487" s="549" t="s">
        <v>909</v>
      </c>
      <c r="K487" s="550" t="s">
        <v>63</v>
      </c>
    </row>
    <row r="488" spans="1:11" ht="25.5">
      <c r="A488" s="555"/>
      <c r="B488" s="556"/>
      <c r="C488" s="548"/>
      <c r="D488" s="548"/>
      <c r="E488" s="551"/>
      <c r="F488" s="13" t="s">
        <v>381</v>
      </c>
      <c r="G488" s="13" t="s">
        <v>459</v>
      </c>
      <c r="H488" s="13" t="s">
        <v>908</v>
      </c>
      <c r="I488" s="13" t="s">
        <v>62</v>
      </c>
      <c r="J488" s="551"/>
      <c r="K488" s="562"/>
    </row>
    <row r="489" spans="1:11" ht="12.75">
      <c r="A489" s="30" t="s">
        <v>416</v>
      </c>
      <c r="B489" s="23" t="s">
        <v>417</v>
      </c>
      <c r="C489" s="23" t="s">
        <v>418</v>
      </c>
      <c r="D489" s="23" t="s">
        <v>419</v>
      </c>
      <c r="E489" s="23" t="s">
        <v>420</v>
      </c>
      <c r="F489" s="23" t="s">
        <v>421</v>
      </c>
      <c r="G489" s="23" t="s">
        <v>422</v>
      </c>
      <c r="H489" s="23" t="s">
        <v>423</v>
      </c>
      <c r="I489" s="23" t="s">
        <v>424</v>
      </c>
      <c r="J489" s="23" t="s">
        <v>425</v>
      </c>
      <c r="K489" s="25" t="s">
        <v>426</v>
      </c>
    </row>
    <row r="490" spans="1:11" ht="18.75" customHeight="1">
      <c r="A490" s="132">
        <v>5393</v>
      </c>
      <c r="B490" s="121">
        <v>611400</v>
      </c>
      <c r="C490" s="130" t="s">
        <v>491</v>
      </c>
      <c r="D490" s="20"/>
      <c r="E490" s="21">
        <f t="shared" si="119"/>
        <v>0</v>
      </c>
      <c r="F490" s="20"/>
      <c r="G490" s="20"/>
      <c r="H490" s="20"/>
      <c r="I490" s="20"/>
      <c r="J490" s="20"/>
      <c r="K490" s="22"/>
    </row>
    <row r="491" spans="1:11" ht="18.75" customHeight="1">
      <c r="A491" s="132">
        <v>5394</v>
      </c>
      <c r="B491" s="121">
        <v>611500</v>
      </c>
      <c r="C491" s="130" t="s">
        <v>492</v>
      </c>
      <c r="D491" s="20"/>
      <c r="E491" s="21">
        <f t="shared" si="119"/>
        <v>0</v>
      </c>
      <c r="F491" s="20"/>
      <c r="G491" s="20"/>
      <c r="H491" s="20"/>
      <c r="I491" s="20"/>
      <c r="J491" s="20"/>
      <c r="K491" s="22"/>
    </row>
    <row r="492" spans="1:11" ht="18.75" customHeight="1">
      <c r="A492" s="132">
        <v>5395</v>
      </c>
      <c r="B492" s="121">
        <v>611600</v>
      </c>
      <c r="C492" s="130" t="s">
        <v>493</v>
      </c>
      <c r="D492" s="20"/>
      <c r="E492" s="21">
        <f t="shared" si="119"/>
        <v>0</v>
      </c>
      <c r="F492" s="20"/>
      <c r="G492" s="20"/>
      <c r="H492" s="20"/>
      <c r="I492" s="20"/>
      <c r="J492" s="20"/>
      <c r="K492" s="22"/>
    </row>
    <row r="493" spans="1:11" ht="18.75" customHeight="1">
      <c r="A493" s="132">
        <v>5396</v>
      </c>
      <c r="B493" s="121">
        <v>611700</v>
      </c>
      <c r="C493" s="130" t="s">
        <v>884</v>
      </c>
      <c r="D493" s="20"/>
      <c r="E493" s="21">
        <f t="shared" si="119"/>
        <v>0</v>
      </c>
      <c r="F493" s="20"/>
      <c r="G493" s="20"/>
      <c r="H493" s="20"/>
      <c r="I493" s="20"/>
      <c r="J493" s="20"/>
      <c r="K493" s="22"/>
    </row>
    <row r="494" spans="1:11" ht="18.75" customHeight="1">
      <c r="A494" s="132">
        <v>5397</v>
      </c>
      <c r="B494" s="121">
        <v>611800</v>
      </c>
      <c r="C494" s="130" t="s">
        <v>494</v>
      </c>
      <c r="D494" s="20"/>
      <c r="E494" s="21">
        <f t="shared" si="119"/>
        <v>0</v>
      </c>
      <c r="F494" s="20"/>
      <c r="G494" s="20"/>
      <c r="H494" s="20"/>
      <c r="I494" s="20"/>
      <c r="J494" s="20"/>
      <c r="K494" s="22"/>
    </row>
    <row r="495" spans="1:11" ht="18.75" customHeight="1">
      <c r="A495" s="132">
        <v>5398</v>
      </c>
      <c r="B495" s="121">
        <v>611900</v>
      </c>
      <c r="C495" s="130" t="s">
        <v>193</v>
      </c>
      <c r="D495" s="20"/>
      <c r="E495" s="21">
        <f t="shared" si="119"/>
        <v>0</v>
      </c>
      <c r="F495" s="20"/>
      <c r="G495" s="20"/>
      <c r="H495" s="20"/>
      <c r="I495" s="20"/>
      <c r="J495" s="20"/>
      <c r="K495" s="22"/>
    </row>
    <row r="496" spans="1:11" ht="25.5">
      <c r="A496" s="116">
        <v>5399</v>
      </c>
      <c r="B496" s="13">
        <v>612000</v>
      </c>
      <c r="C496" s="129" t="s">
        <v>885</v>
      </c>
      <c r="D496" s="18">
        <f>SUM(D497:D503)</f>
        <v>0</v>
      </c>
      <c r="E496" s="18">
        <f t="shared" si="119"/>
        <v>0</v>
      </c>
      <c r="F496" s="18">
        <f aca="true" t="shared" si="133" ref="F496:K496">SUM(F497:F503)</f>
        <v>0</v>
      </c>
      <c r="G496" s="18">
        <f t="shared" si="133"/>
        <v>0</v>
      </c>
      <c r="H496" s="18">
        <f t="shared" si="133"/>
        <v>0</v>
      </c>
      <c r="I496" s="18">
        <f t="shared" si="133"/>
        <v>0</v>
      </c>
      <c r="J496" s="18">
        <f t="shared" si="133"/>
        <v>0</v>
      </c>
      <c r="K496" s="19">
        <f t="shared" si="133"/>
        <v>0</v>
      </c>
    </row>
    <row r="497" spans="1:11" ht="27" customHeight="1">
      <c r="A497" s="132">
        <v>5400</v>
      </c>
      <c r="B497" s="121">
        <v>612100</v>
      </c>
      <c r="C497" s="130" t="s">
        <v>755</v>
      </c>
      <c r="D497" s="20"/>
      <c r="E497" s="21">
        <f t="shared" si="119"/>
        <v>0</v>
      </c>
      <c r="F497" s="20"/>
      <c r="G497" s="20"/>
      <c r="H497" s="20"/>
      <c r="I497" s="20"/>
      <c r="J497" s="20"/>
      <c r="K497" s="22"/>
    </row>
    <row r="498" spans="1:11" ht="18.75" customHeight="1">
      <c r="A498" s="132">
        <v>5401</v>
      </c>
      <c r="B498" s="121">
        <v>612200</v>
      </c>
      <c r="C498" s="130" t="s">
        <v>495</v>
      </c>
      <c r="D498" s="20"/>
      <c r="E498" s="21">
        <f t="shared" si="119"/>
        <v>0</v>
      </c>
      <c r="F498" s="20"/>
      <c r="G498" s="20"/>
      <c r="H498" s="20"/>
      <c r="I498" s="20"/>
      <c r="J498" s="20"/>
      <c r="K498" s="22"/>
    </row>
    <row r="499" spans="1:11" ht="18.75" customHeight="1">
      <c r="A499" s="132">
        <v>5402</v>
      </c>
      <c r="B499" s="121">
        <v>612300</v>
      </c>
      <c r="C499" s="130" t="s">
        <v>105</v>
      </c>
      <c r="D499" s="20"/>
      <c r="E499" s="21">
        <f t="shared" si="119"/>
        <v>0</v>
      </c>
      <c r="F499" s="20"/>
      <c r="G499" s="20"/>
      <c r="H499" s="20"/>
      <c r="I499" s="20"/>
      <c r="J499" s="20"/>
      <c r="K499" s="22"/>
    </row>
    <row r="500" spans="1:11" ht="18.75" customHeight="1">
      <c r="A500" s="132">
        <v>5403</v>
      </c>
      <c r="B500" s="121">
        <v>612400</v>
      </c>
      <c r="C500" s="130" t="s">
        <v>886</v>
      </c>
      <c r="D500" s="20"/>
      <c r="E500" s="21">
        <f t="shared" si="119"/>
        <v>0</v>
      </c>
      <c r="F500" s="20"/>
      <c r="G500" s="20"/>
      <c r="H500" s="20"/>
      <c r="I500" s="20"/>
      <c r="J500" s="20"/>
      <c r="K500" s="22"/>
    </row>
    <row r="501" spans="1:11" ht="18.75" customHeight="1">
      <c r="A501" s="132">
        <v>5404</v>
      </c>
      <c r="B501" s="121">
        <v>612500</v>
      </c>
      <c r="C501" s="130" t="s">
        <v>887</v>
      </c>
      <c r="D501" s="20"/>
      <c r="E501" s="21">
        <f t="shared" si="119"/>
        <v>0</v>
      </c>
      <c r="F501" s="20"/>
      <c r="G501" s="20"/>
      <c r="H501" s="20"/>
      <c r="I501" s="20"/>
      <c r="J501" s="20"/>
      <c r="K501" s="22"/>
    </row>
    <row r="502" spans="1:11" ht="18.75" customHeight="1">
      <c r="A502" s="132">
        <v>5405</v>
      </c>
      <c r="B502" s="121">
        <v>612600</v>
      </c>
      <c r="C502" s="130" t="s">
        <v>106</v>
      </c>
      <c r="D502" s="20"/>
      <c r="E502" s="21">
        <f t="shared" si="119"/>
        <v>0</v>
      </c>
      <c r="F502" s="20"/>
      <c r="G502" s="20"/>
      <c r="H502" s="20"/>
      <c r="I502" s="20"/>
      <c r="J502" s="20"/>
      <c r="K502" s="22"/>
    </row>
    <row r="503" spans="1:11" ht="18.75" customHeight="1">
      <c r="A503" s="132">
        <v>5406</v>
      </c>
      <c r="B503" s="121">
        <v>612900</v>
      </c>
      <c r="C503" s="130" t="s">
        <v>665</v>
      </c>
      <c r="D503" s="20"/>
      <c r="E503" s="21">
        <f t="shared" si="119"/>
        <v>0</v>
      </c>
      <c r="F503" s="20"/>
      <c r="G503" s="20"/>
      <c r="H503" s="20"/>
      <c r="I503" s="20"/>
      <c r="J503" s="20"/>
      <c r="K503" s="22"/>
    </row>
    <row r="504" spans="1:11" ht="18.75" customHeight="1">
      <c r="A504" s="116">
        <v>5407</v>
      </c>
      <c r="B504" s="13">
        <v>613000</v>
      </c>
      <c r="C504" s="129" t="s">
        <v>888</v>
      </c>
      <c r="D504" s="18">
        <f>D505</f>
        <v>0</v>
      </c>
      <c r="E504" s="18">
        <f t="shared" si="119"/>
        <v>0</v>
      </c>
      <c r="F504" s="18">
        <f aca="true" t="shared" si="134" ref="F504:K504">F505</f>
        <v>0</v>
      </c>
      <c r="G504" s="18">
        <f t="shared" si="134"/>
        <v>0</v>
      </c>
      <c r="H504" s="18">
        <f t="shared" si="134"/>
        <v>0</v>
      </c>
      <c r="I504" s="18">
        <f t="shared" si="134"/>
        <v>0</v>
      </c>
      <c r="J504" s="18">
        <f t="shared" si="134"/>
        <v>0</v>
      </c>
      <c r="K504" s="19">
        <f t="shared" si="134"/>
        <v>0</v>
      </c>
    </row>
    <row r="505" spans="1:11" ht="18.75" customHeight="1">
      <c r="A505" s="132">
        <v>5408</v>
      </c>
      <c r="B505" s="121">
        <v>613100</v>
      </c>
      <c r="C505" s="130" t="s">
        <v>107</v>
      </c>
      <c r="D505" s="20"/>
      <c r="E505" s="21">
        <f t="shared" si="119"/>
        <v>0</v>
      </c>
      <c r="F505" s="20"/>
      <c r="G505" s="20"/>
      <c r="H505" s="20"/>
      <c r="I505" s="20"/>
      <c r="J505" s="20"/>
      <c r="K505" s="22"/>
    </row>
    <row r="506" spans="1:11" ht="25.5">
      <c r="A506" s="116">
        <v>5409</v>
      </c>
      <c r="B506" s="13">
        <v>614000</v>
      </c>
      <c r="C506" s="129" t="s">
        <v>889</v>
      </c>
      <c r="D506" s="18">
        <f>D507</f>
        <v>0</v>
      </c>
      <c r="E506" s="18">
        <f t="shared" si="119"/>
        <v>0</v>
      </c>
      <c r="F506" s="18">
        <f aca="true" t="shared" si="135" ref="F506:K508">F507</f>
        <v>0</v>
      </c>
      <c r="G506" s="18">
        <f t="shared" si="135"/>
        <v>0</v>
      </c>
      <c r="H506" s="18">
        <f t="shared" si="135"/>
        <v>0</v>
      </c>
      <c r="I506" s="18">
        <f t="shared" si="135"/>
        <v>0</v>
      </c>
      <c r="J506" s="18">
        <f t="shared" si="135"/>
        <v>0</v>
      </c>
      <c r="K506" s="19">
        <f t="shared" si="135"/>
        <v>0</v>
      </c>
    </row>
    <row r="507" spans="1:11" ht="18.75" customHeight="1">
      <c r="A507" s="132">
        <v>5410</v>
      </c>
      <c r="B507" s="121">
        <v>614100</v>
      </c>
      <c r="C507" s="130" t="s">
        <v>149</v>
      </c>
      <c r="D507" s="20"/>
      <c r="E507" s="21">
        <f t="shared" si="119"/>
        <v>0</v>
      </c>
      <c r="F507" s="20"/>
      <c r="G507" s="20"/>
      <c r="H507" s="20"/>
      <c r="I507" s="20"/>
      <c r="J507" s="20"/>
      <c r="K507" s="22"/>
    </row>
    <row r="508" spans="1:11" ht="25.5">
      <c r="A508" s="116">
        <v>5411</v>
      </c>
      <c r="B508" s="13">
        <v>615000</v>
      </c>
      <c r="C508" s="129" t="s">
        <v>890</v>
      </c>
      <c r="D508" s="18">
        <f>D509</f>
        <v>0</v>
      </c>
      <c r="E508" s="18">
        <f t="shared" si="119"/>
        <v>0</v>
      </c>
      <c r="F508" s="18">
        <f t="shared" si="135"/>
        <v>0</v>
      </c>
      <c r="G508" s="18">
        <f t="shared" si="135"/>
        <v>0</v>
      </c>
      <c r="H508" s="18">
        <f t="shared" si="135"/>
        <v>0</v>
      </c>
      <c r="I508" s="18">
        <f t="shared" si="135"/>
        <v>0</v>
      </c>
      <c r="J508" s="18">
        <f t="shared" si="135"/>
        <v>0</v>
      </c>
      <c r="K508" s="19">
        <f t="shared" si="135"/>
        <v>0</v>
      </c>
    </row>
    <row r="509" spans="1:11" ht="18.75" customHeight="1">
      <c r="A509" s="132">
        <v>5412</v>
      </c>
      <c r="B509" s="121">
        <v>615100</v>
      </c>
      <c r="C509" s="130" t="s">
        <v>756</v>
      </c>
      <c r="D509" s="20"/>
      <c r="E509" s="21">
        <f t="shared" si="119"/>
        <v>0</v>
      </c>
      <c r="F509" s="20"/>
      <c r="G509" s="20"/>
      <c r="H509" s="20"/>
      <c r="I509" s="20"/>
      <c r="J509" s="20"/>
      <c r="K509" s="22"/>
    </row>
    <row r="510" spans="1:11" ht="25.5">
      <c r="A510" s="116">
        <v>5413</v>
      </c>
      <c r="B510" s="13">
        <v>620000</v>
      </c>
      <c r="C510" s="129" t="s">
        <v>891</v>
      </c>
      <c r="D510" s="18">
        <f>D511+D525+D534</f>
        <v>0</v>
      </c>
      <c r="E510" s="18">
        <f t="shared" si="119"/>
        <v>0</v>
      </c>
      <c r="F510" s="18">
        <f aca="true" t="shared" si="136" ref="F510:K510">F511+F525+F534</f>
        <v>0</v>
      </c>
      <c r="G510" s="18">
        <f t="shared" si="136"/>
        <v>0</v>
      </c>
      <c r="H510" s="18">
        <f t="shared" si="136"/>
        <v>0</v>
      </c>
      <c r="I510" s="18">
        <f t="shared" si="136"/>
        <v>0</v>
      </c>
      <c r="J510" s="18">
        <f t="shared" si="136"/>
        <v>0</v>
      </c>
      <c r="K510" s="19">
        <f t="shared" si="136"/>
        <v>0</v>
      </c>
    </row>
    <row r="511" spans="1:11" ht="25.5">
      <c r="A511" s="116">
        <v>5414</v>
      </c>
      <c r="B511" s="13">
        <v>621000</v>
      </c>
      <c r="C511" s="129" t="s">
        <v>892</v>
      </c>
      <c r="D511" s="18">
        <f>SUM(D512:D524)</f>
        <v>0</v>
      </c>
      <c r="E511" s="18">
        <f t="shared" si="119"/>
        <v>0</v>
      </c>
      <c r="F511" s="18">
        <f aca="true" t="shared" si="137" ref="F511:K511">SUM(F512:F524)</f>
        <v>0</v>
      </c>
      <c r="G511" s="18">
        <f t="shared" si="137"/>
        <v>0</v>
      </c>
      <c r="H511" s="18">
        <f t="shared" si="137"/>
        <v>0</v>
      </c>
      <c r="I511" s="18">
        <f t="shared" si="137"/>
        <v>0</v>
      </c>
      <c r="J511" s="18">
        <f t="shared" si="137"/>
        <v>0</v>
      </c>
      <c r="K511" s="19">
        <f t="shared" si="137"/>
        <v>0</v>
      </c>
    </row>
    <row r="512" spans="1:11" ht="18.75" customHeight="1">
      <c r="A512" s="132">
        <v>5415</v>
      </c>
      <c r="B512" s="121">
        <v>621100</v>
      </c>
      <c r="C512" s="130" t="s">
        <v>108</v>
      </c>
      <c r="D512" s="20"/>
      <c r="E512" s="21">
        <f t="shared" si="119"/>
        <v>0</v>
      </c>
      <c r="F512" s="20"/>
      <c r="G512" s="20"/>
      <c r="H512" s="20"/>
      <c r="I512" s="20"/>
      <c r="J512" s="20"/>
      <c r="K512" s="22"/>
    </row>
    <row r="513" spans="1:11" ht="12.75">
      <c r="A513" s="555" t="s">
        <v>533</v>
      </c>
      <c r="B513" s="556" t="s">
        <v>534</v>
      </c>
      <c r="C513" s="548" t="s">
        <v>535</v>
      </c>
      <c r="D513" s="548" t="s">
        <v>912</v>
      </c>
      <c r="E513" s="549" t="s">
        <v>380</v>
      </c>
      <c r="F513" s="551"/>
      <c r="G513" s="551"/>
      <c r="H513" s="551"/>
      <c r="I513" s="551"/>
      <c r="J513" s="551"/>
      <c r="K513" s="562"/>
    </row>
    <row r="514" spans="1:11" ht="12.75" customHeight="1">
      <c r="A514" s="555"/>
      <c r="B514" s="556"/>
      <c r="C514" s="548"/>
      <c r="D514" s="548"/>
      <c r="E514" s="549" t="s">
        <v>917</v>
      </c>
      <c r="F514" s="549" t="s">
        <v>427</v>
      </c>
      <c r="G514" s="551"/>
      <c r="H514" s="551"/>
      <c r="I514" s="551"/>
      <c r="J514" s="549" t="s">
        <v>909</v>
      </c>
      <c r="K514" s="550" t="s">
        <v>63</v>
      </c>
    </row>
    <row r="515" spans="1:11" ht="25.5">
      <c r="A515" s="555"/>
      <c r="B515" s="556"/>
      <c r="C515" s="548"/>
      <c r="D515" s="548"/>
      <c r="E515" s="551"/>
      <c r="F515" s="13" t="s">
        <v>381</v>
      </c>
      <c r="G515" s="13" t="s">
        <v>459</v>
      </c>
      <c r="H515" s="13" t="s">
        <v>908</v>
      </c>
      <c r="I515" s="13" t="s">
        <v>62</v>
      </c>
      <c r="J515" s="551"/>
      <c r="K515" s="562"/>
    </row>
    <row r="516" spans="1:11" ht="12.75">
      <c r="A516" s="30" t="s">
        <v>416</v>
      </c>
      <c r="B516" s="23" t="s">
        <v>417</v>
      </c>
      <c r="C516" s="23" t="s">
        <v>418</v>
      </c>
      <c r="D516" s="23" t="s">
        <v>419</v>
      </c>
      <c r="E516" s="23" t="s">
        <v>420</v>
      </c>
      <c r="F516" s="23" t="s">
        <v>421</v>
      </c>
      <c r="G516" s="23" t="s">
        <v>422</v>
      </c>
      <c r="H516" s="23" t="s">
        <v>423</v>
      </c>
      <c r="I516" s="23" t="s">
        <v>424</v>
      </c>
      <c r="J516" s="23" t="s">
        <v>425</v>
      </c>
      <c r="K516" s="25" t="s">
        <v>426</v>
      </c>
    </row>
    <row r="517" spans="1:11" ht="18.75" customHeight="1">
      <c r="A517" s="132">
        <v>5416</v>
      </c>
      <c r="B517" s="121">
        <v>621200</v>
      </c>
      <c r="C517" s="130" t="s">
        <v>335</v>
      </c>
      <c r="D517" s="20"/>
      <c r="E517" s="21">
        <f t="shared" si="119"/>
        <v>0</v>
      </c>
      <c r="F517" s="20"/>
      <c r="G517" s="20"/>
      <c r="H517" s="20"/>
      <c r="I517" s="20"/>
      <c r="J517" s="20"/>
      <c r="K517" s="22"/>
    </row>
    <row r="518" spans="1:11" ht="18.75" customHeight="1">
      <c r="A518" s="132">
        <v>5417</v>
      </c>
      <c r="B518" s="121">
        <v>621300</v>
      </c>
      <c r="C518" s="130" t="s">
        <v>487</v>
      </c>
      <c r="D518" s="20"/>
      <c r="E518" s="21">
        <f t="shared" si="119"/>
        <v>0</v>
      </c>
      <c r="F518" s="20"/>
      <c r="G518" s="20"/>
      <c r="H518" s="20"/>
      <c r="I518" s="20"/>
      <c r="J518" s="20"/>
      <c r="K518" s="22"/>
    </row>
    <row r="519" spans="1:11" ht="18.75" customHeight="1">
      <c r="A519" s="132">
        <v>5418</v>
      </c>
      <c r="B519" s="121">
        <v>621400</v>
      </c>
      <c r="C519" s="130" t="s">
        <v>150</v>
      </c>
      <c r="D519" s="20"/>
      <c r="E519" s="21">
        <f t="shared" si="119"/>
        <v>0</v>
      </c>
      <c r="F519" s="20"/>
      <c r="G519" s="20"/>
      <c r="H519" s="20"/>
      <c r="I519" s="20"/>
      <c r="J519" s="20"/>
      <c r="K519" s="22"/>
    </row>
    <row r="520" spans="1:11" ht="18.75" customHeight="1">
      <c r="A520" s="132">
        <v>5419</v>
      </c>
      <c r="B520" s="121">
        <v>621500</v>
      </c>
      <c r="C520" s="130" t="s">
        <v>109</v>
      </c>
      <c r="D520" s="20"/>
      <c r="E520" s="21">
        <f t="shared" si="119"/>
        <v>0</v>
      </c>
      <c r="F520" s="20"/>
      <c r="G520" s="20"/>
      <c r="H520" s="20"/>
      <c r="I520" s="20"/>
      <c r="J520" s="20"/>
      <c r="K520" s="22"/>
    </row>
    <row r="521" spans="1:11" ht="18.75" customHeight="1">
      <c r="A521" s="132">
        <v>5420</v>
      </c>
      <c r="B521" s="121">
        <v>621600</v>
      </c>
      <c r="C521" s="130" t="s">
        <v>488</v>
      </c>
      <c r="D521" s="20"/>
      <c r="E521" s="21">
        <f t="shared" si="119"/>
        <v>0</v>
      </c>
      <c r="F521" s="20"/>
      <c r="G521" s="20"/>
      <c r="H521" s="20"/>
      <c r="I521" s="20"/>
      <c r="J521" s="20"/>
      <c r="K521" s="22"/>
    </row>
    <row r="522" spans="1:11" ht="18.75" customHeight="1">
      <c r="A522" s="132">
        <v>5421</v>
      </c>
      <c r="B522" s="121">
        <v>621700</v>
      </c>
      <c r="C522" s="130" t="s">
        <v>348</v>
      </c>
      <c r="D522" s="20"/>
      <c r="E522" s="21">
        <f t="shared" si="119"/>
        <v>0</v>
      </c>
      <c r="F522" s="20"/>
      <c r="G522" s="20"/>
      <c r="H522" s="20"/>
      <c r="I522" s="20"/>
      <c r="J522" s="20"/>
      <c r="K522" s="22"/>
    </row>
    <row r="523" spans="1:11" ht="25.5">
      <c r="A523" s="132">
        <v>5422</v>
      </c>
      <c r="B523" s="121">
        <v>621800</v>
      </c>
      <c r="C523" s="130" t="s">
        <v>489</v>
      </c>
      <c r="D523" s="20"/>
      <c r="E523" s="21">
        <f t="shared" si="119"/>
        <v>0</v>
      </c>
      <c r="F523" s="20"/>
      <c r="G523" s="20"/>
      <c r="H523" s="20"/>
      <c r="I523" s="20"/>
      <c r="J523" s="20"/>
      <c r="K523" s="22"/>
    </row>
    <row r="524" spans="1:11" ht="18.75" customHeight="1">
      <c r="A524" s="132">
        <v>5423</v>
      </c>
      <c r="B524" s="121">
        <v>621900</v>
      </c>
      <c r="C524" s="130" t="s">
        <v>349</v>
      </c>
      <c r="D524" s="20"/>
      <c r="E524" s="21">
        <f t="shared" si="119"/>
        <v>0</v>
      </c>
      <c r="F524" s="20"/>
      <c r="G524" s="20"/>
      <c r="H524" s="20"/>
      <c r="I524" s="20"/>
      <c r="J524" s="20"/>
      <c r="K524" s="22"/>
    </row>
    <row r="525" spans="1:11" ht="26.25" customHeight="1">
      <c r="A525" s="116">
        <v>5424</v>
      </c>
      <c r="B525" s="13">
        <v>622000</v>
      </c>
      <c r="C525" s="129" t="s">
        <v>893</v>
      </c>
      <c r="D525" s="18">
        <f>SUM(D526:D533)</f>
        <v>0</v>
      </c>
      <c r="E525" s="18">
        <f t="shared" si="119"/>
        <v>0</v>
      </c>
      <c r="F525" s="18">
        <f aca="true" t="shared" si="138" ref="F525:K525">SUM(F526:F533)</f>
        <v>0</v>
      </c>
      <c r="G525" s="18">
        <f t="shared" si="138"/>
        <v>0</v>
      </c>
      <c r="H525" s="18">
        <f t="shared" si="138"/>
        <v>0</v>
      </c>
      <c r="I525" s="18">
        <f t="shared" si="138"/>
        <v>0</v>
      </c>
      <c r="J525" s="18">
        <f t="shared" si="138"/>
        <v>0</v>
      </c>
      <c r="K525" s="19">
        <f t="shared" si="138"/>
        <v>0</v>
      </c>
    </row>
    <row r="526" spans="1:11" ht="18.75" customHeight="1">
      <c r="A526" s="132">
        <v>5425</v>
      </c>
      <c r="B526" s="121">
        <v>622100</v>
      </c>
      <c r="C526" s="130" t="s">
        <v>350</v>
      </c>
      <c r="D526" s="20"/>
      <c r="E526" s="21">
        <f t="shared" si="119"/>
        <v>0</v>
      </c>
      <c r="F526" s="20"/>
      <c r="G526" s="20"/>
      <c r="H526" s="20"/>
      <c r="I526" s="20"/>
      <c r="J526" s="20"/>
      <c r="K526" s="22"/>
    </row>
    <row r="527" spans="1:11" ht="18.75" customHeight="1">
      <c r="A527" s="132">
        <v>5426</v>
      </c>
      <c r="B527" s="121">
        <v>622200</v>
      </c>
      <c r="C527" s="130" t="s">
        <v>644</v>
      </c>
      <c r="D527" s="20"/>
      <c r="E527" s="21">
        <f t="shared" si="119"/>
        <v>0</v>
      </c>
      <c r="F527" s="20"/>
      <c r="G527" s="20"/>
      <c r="H527" s="20"/>
      <c r="I527" s="20"/>
      <c r="J527" s="20"/>
      <c r="K527" s="22"/>
    </row>
    <row r="528" spans="1:11" ht="18.75" customHeight="1">
      <c r="A528" s="132">
        <v>5427</v>
      </c>
      <c r="B528" s="121">
        <v>622300</v>
      </c>
      <c r="C528" s="130" t="s">
        <v>645</v>
      </c>
      <c r="D528" s="20"/>
      <c r="E528" s="21">
        <f t="shared" si="119"/>
        <v>0</v>
      </c>
      <c r="F528" s="20"/>
      <c r="G528" s="20"/>
      <c r="H528" s="20"/>
      <c r="I528" s="20"/>
      <c r="J528" s="20"/>
      <c r="K528" s="22"/>
    </row>
    <row r="529" spans="1:11" ht="18.75" customHeight="1">
      <c r="A529" s="132">
        <v>5428</v>
      </c>
      <c r="B529" s="121">
        <v>622400</v>
      </c>
      <c r="C529" s="130" t="s">
        <v>646</v>
      </c>
      <c r="D529" s="20"/>
      <c r="E529" s="21">
        <f t="shared" si="119"/>
        <v>0</v>
      </c>
      <c r="F529" s="20"/>
      <c r="G529" s="20"/>
      <c r="H529" s="20"/>
      <c r="I529" s="20"/>
      <c r="J529" s="20"/>
      <c r="K529" s="22"/>
    </row>
    <row r="530" spans="1:11" ht="18.75" customHeight="1">
      <c r="A530" s="132">
        <v>5429</v>
      </c>
      <c r="B530" s="121">
        <v>622500</v>
      </c>
      <c r="C530" s="130" t="s">
        <v>647</v>
      </c>
      <c r="D530" s="20"/>
      <c r="E530" s="21">
        <f t="shared" si="119"/>
        <v>0</v>
      </c>
      <c r="F530" s="20"/>
      <c r="G530" s="20"/>
      <c r="H530" s="20"/>
      <c r="I530" s="20"/>
      <c r="J530" s="20"/>
      <c r="K530" s="22"/>
    </row>
    <row r="531" spans="1:11" ht="18.75" customHeight="1">
      <c r="A531" s="132">
        <v>5430</v>
      </c>
      <c r="B531" s="121">
        <v>622600</v>
      </c>
      <c r="C531" s="130" t="s">
        <v>352</v>
      </c>
      <c r="D531" s="20"/>
      <c r="E531" s="21">
        <f aca="true" t="shared" si="139" ref="E531:E536">SUM(F531:K531)</f>
        <v>0</v>
      </c>
      <c r="F531" s="20"/>
      <c r="G531" s="20"/>
      <c r="H531" s="20"/>
      <c r="I531" s="20"/>
      <c r="J531" s="20"/>
      <c r="K531" s="22"/>
    </row>
    <row r="532" spans="1:11" ht="18.75" customHeight="1">
      <c r="A532" s="132">
        <v>5431</v>
      </c>
      <c r="B532" s="121">
        <v>622700</v>
      </c>
      <c r="C532" s="130" t="s">
        <v>351</v>
      </c>
      <c r="D532" s="20"/>
      <c r="E532" s="21">
        <f t="shared" si="139"/>
        <v>0</v>
      </c>
      <c r="F532" s="20"/>
      <c r="G532" s="20"/>
      <c r="H532" s="20"/>
      <c r="I532" s="20"/>
      <c r="J532" s="20"/>
      <c r="K532" s="22"/>
    </row>
    <row r="533" spans="1:11" ht="18.75" customHeight="1">
      <c r="A533" s="132">
        <v>5432</v>
      </c>
      <c r="B533" s="121">
        <v>622800</v>
      </c>
      <c r="C533" s="130" t="s">
        <v>151</v>
      </c>
      <c r="D533" s="20"/>
      <c r="E533" s="21">
        <f t="shared" si="139"/>
        <v>0</v>
      </c>
      <c r="F533" s="20"/>
      <c r="G533" s="20"/>
      <c r="H533" s="20"/>
      <c r="I533" s="20"/>
      <c r="J533" s="20"/>
      <c r="K533" s="22"/>
    </row>
    <row r="534" spans="1:11" ht="38.25">
      <c r="A534" s="116">
        <v>5433</v>
      </c>
      <c r="B534" s="13">
        <v>623000</v>
      </c>
      <c r="C534" s="129" t="s">
        <v>894</v>
      </c>
      <c r="D534" s="18">
        <f>D535</f>
        <v>0</v>
      </c>
      <c r="E534" s="18">
        <f t="shared" si="139"/>
        <v>0</v>
      </c>
      <c r="F534" s="18">
        <f aca="true" t="shared" si="140" ref="F534:K534">F535</f>
        <v>0</v>
      </c>
      <c r="G534" s="18">
        <f t="shared" si="140"/>
        <v>0</v>
      </c>
      <c r="H534" s="18">
        <f t="shared" si="140"/>
        <v>0</v>
      </c>
      <c r="I534" s="18">
        <f t="shared" si="140"/>
        <v>0</v>
      </c>
      <c r="J534" s="18">
        <f t="shared" si="140"/>
        <v>0</v>
      </c>
      <c r="K534" s="19">
        <f t="shared" si="140"/>
        <v>0</v>
      </c>
    </row>
    <row r="535" spans="1:11" ht="38.25">
      <c r="A535" s="132">
        <v>5434</v>
      </c>
      <c r="B535" s="121">
        <v>623100</v>
      </c>
      <c r="C535" s="130" t="s">
        <v>895</v>
      </c>
      <c r="D535" s="20"/>
      <c r="E535" s="21">
        <f t="shared" si="139"/>
        <v>0</v>
      </c>
      <c r="F535" s="20"/>
      <c r="G535" s="20"/>
      <c r="H535" s="20"/>
      <c r="I535" s="20"/>
      <c r="J535" s="20"/>
      <c r="K535" s="22"/>
    </row>
    <row r="536" spans="1:11" ht="18.75" customHeight="1" thickBot="1">
      <c r="A536" s="133">
        <v>5435</v>
      </c>
      <c r="B536" s="122"/>
      <c r="C536" s="131" t="s">
        <v>896</v>
      </c>
      <c r="D536" s="27">
        <f>D233+D480</f>
        <v>116282</v>
      </c>
      <c r="E536" s="27">
        <f t="shared" si="139"/>
        <v>108480</v>
      </c>
      <c r="F536" s="27">
        <f aca="true" t="shared" si="141" ref="F536:K536">F233+F480</f>
        <v>5139</v>
      </c>
      <c r="G536" s="27">
        <f t="shared" si="141"/>
        <v>0</v>
      </c>
      <c r="H536" s="27">
        <f t="shared" si="141"/>
        <v>0</v>
      </c>
      <c r="I536" s="27">
        <f t="shared" si="141"/>
        <v>102518</v>
      </c>
      <c r="J536" s="27">
        <f t="shared" si="141"/>
        <v>0</v>
      </c>
      <c r="K536" s="28">
        <f t="shared" si="141"/>
        <v>823</v>
      </c>
    </row>
    <row r="537" spans="1:11" ht="12.75">
      <c r="A537" s="134"/>
      <c r="B537" s="123"/>
      <c r="C537" s="123"/>
      <c r="D537" s="29"/>
      <c r="E537" s="29"/>
      <c r="F537" s="29"/>
      <c r="G537" s="29"/>
      <c r="H537" s="29"/>
      <c r="I537" s="29"/>
      <c r="J537" s="29"/>
      <c r="K537" s="29"/>
    </row>
    <row r="538" spans="1:11" ht="12.75">
      <c r="A538" s="135" t="s">
        <v>913</v>
      </c>
      <c r="B538" s="123"/>
      <c r="C538" s="123"/>
      <c r="D538" s="29"/>
      <c r="E538" s="29"/>
      <c r="F538" s="29"/>
      <c r="G538" s="29"/>
      <c r="H538" s="29"/>
      <c r="I538" s="29"/>
      <c r="J538" s="29"/>
      <c r="K538" s="29"/>
    </row>
    <row r="539" spans="1:11" ht="13.5" thickBot="1">
      <c r="A539" s="134"/>
      <c r="B539" s="123"/>
      <c r="C539" s="123"/>
      <c r="D539" s="29"/>
      <c r="E539" s="29"/>
      <c r="F539" s="29"/>
      <c r="G539" s="29"/>
      <c r="H539" s="29"/>
      <c r="I539" s="29"/>
      <c r="J539" s="29"/>
      <c r="K539" s="29"/>
    </row>
    <row r="540" spans="1:11" ht="12.75">
      <c r="A540" s="557" t="s">
        <v>533</v>
      </c>
      <c r="B540" s="552" t="s">
        <v>534</v>
      </c>
      <c r="C540" s="552" t="s">
        <v>535</v>
      </c>
      <c r="D540" s="552" t="s">
        <v>914</v>
      </c>
      <c r="E540" s="552" t="s">
        <v>915</v>
      </c>
      <c r="F540" s="552"/>
      <c r="G540" s="552"/>
      <c r="H540" s="552"/>
      <c r="I540" s="552"/>
      <c r="J540" s="552"/>
      <c r="K540" s="560"/>
    </row>
    <row r="541" spans="1:11" ht="12.75" customHeight="1">
      <c r="A541" s="558"/>
      <c r="B541" s="549"/>
      <c r="C541" s="549"/>
      <c r="D541" s="549"/>
      <c r="E541" s="549" t="s">
        <v>917</v>
      </c>
      <c r="F541" s="549" t="s">
        <v>475</v>
      </c>
      <c r="G541" s="549"/>
      <c r="H541" s="549"/>
      <c r="I541" s="549"/>
      <c r="J541" s="549" t="s">
        <v>909</v>
      </c>
      <c r="K541" s="550" t="s">
        <v>63</v>
      </c>
    </row>
    <row r="542" spans="1:11" ht="25.5">
      <c r="A542" s="558"/>
      <c r="B542" s="549"/>
      <c r="C542" s="549"/>
      <c r="D542" s="549"/>
      <c r="E542" s="551"/>
      <c r="F542" s="13" t="s">
        <v>458</v>
      </c>
      <c r="G542" s="13" t="s">
        <v>459</v>
      </c>
      <c r="H542" s="13" t="s">
        <v>908</v>
      </c>
      <c r="I542" s="13" t="s">
        <v>62</v>
      </c>
      <c r="J542" s="549"/>
      <c r="K542" s="550"/>
    </row>
    <row r="543" spans="1:11" ht="12.75">
      <c r="A543" s="116">
        <v>1</v>
      </c>
      <c r="B543" s="13">
        <v>2</v>
      </c>
      <c r="C543" s="13">
        <v>3</v>
      </c>
      <c r="D543" s="31">
        <v>4</v>
      </c>
      <c r="E543" s="15">
        <v>5</v>
      </c>
      <c r="F543" s="15">
        <v>6</v>
      </c>
      <c r="G543" s="15">
        <v>7</v>
      </c>
      <c r="H543" s="15">
        <v>8</v>
      </c>
      <c r="I543" s="15">
        <v>9</v>
      </c>
      <c r="J543" s="15">
        <v>10</v>
      </c>
      <c r="K543" s="32">
        <v>11</v>
      </c>
    </row>
    <row r="544" spans="1:11" ht="25.5">
      <c r="A544" s="116">
        <v>5436</v>
      </c>
      <c r="B544" s="13"/>
      <c r="C544" s="129" t="s">
        <v>897</v>
      </c>
      <c r="D544" s="18">
        <f>D22</f>
        <v>115082</v>
      </c>
      <c r="E544" s="18">
        <f>SUM(F544:K544)</f>
        <v>109232</v>
      </c>
      <c r="F544" s="18">
        <f aca="true" t="shared" si="142" ref="F544:K544">F22</f>
        <v>5139</v>
      </c>
      <c r="G544" s="18">
        <f t="shared" si="142"/>
        <v>0</v>
      </c>
      <c r="H544" s="18">
        <f t="shared" si="142"/>
        <v>0</v>
      </c>
      <c r="I544" s="18">
        <f t="shared" si="142"/>
        <v>103137</v>
      </c>
      <c r="J544" s="18">
        <f t="shared" si="142"/>
        <v>0</v>
      </c>
      <c r="K544" s="19">
        <f t="shared" si="142"/>
        <v>956</v>
      </c>
    </row>
    <row r="545" spans="1:11" ht="25.5">
      <c r="A545" s="116">
        <v>5437</v>
      </c>
      <c r="B545" s="13"/>
      <c r="C545" s="129" t="s">
        <v>898</v>
      </c>
      <c r="D545" s="18">
        <f>D233</f>
        <v>116282</v>
      </c>
      <c r="E545" s="18">
        <f>SUM(F545:K545)</f>
        <v>108480</v>
      </c>
      <c r="F545" s="18">
        <f aca="true" t="shared" si="143" ref="F545:K545">F233</f>
        <v>5139</v>
      </c>
      <c r="G545" s="18">
        <f t="shared" si="143"/>
        <v>0</v>
      </c>
      <c r="H545" s="18">
        <f t="shared" si="143"/>
        <v>0</v>
      </c>
      <c r="I545" s="18">
        <f t="shared" si="143"/>
        <v>102518</v>
      </c>
      <c r="J545" s="18">
        <f t="shared" si="143"/>
        <v>0</v>
      </c>
      <c r="K545" s="19">
        <f t="shared" si="143"/>
        <v>823</v>
      </c>
    </row>
    <row r="546" spans="1:11" ht="25.5">
      <c r="A546" s="132">
        <v>5438</v>
      </c>
      <c r="B546" s="121"/>
      <c r="C546" s="130" t="s">
        <v>899</v>
      </c>
      <c r="D546" s="21">
        <f>IF((D544-D545)&gt;0,D544-D545,0)</f>
        <v>0</v>
      </c>
      <c r="E546" s="21">
        <f>IF((E544-E545)&gt;0,E544-E545,0)</f>
        <v>752</v>
      </c>
      <c r="F546" s="21">
        <f aca="true" t="shared" si="144" ref="F546:K546">IF((F544-F545)&gt;0,F544-F545,0)</f>
        <v>0</v>
      </c>
      <c r="G546" s="21">
        <f t="shared" si="144"/>
        <v>0</v>
      </c>
      <c r="H546" s="21">
        <f t="shared" si="144"/>
        <v>0</v>
      </c>
      <c r="I546" s="21">
        <f t="shared" si="144"/>
        <v>619</v>
      </c>
      <c r="J546" s="21">
        <f t="shared" si="144"/>
        <v>0</v>
      </c>
      <c r="K546" s="33">
        <f t="shared" si="144"/>
        <v>133</v>
      </c>
    </row>
    <row r="547" spans="1:11" ht="25.5">
      <c r="A547" s="132">
        <v>5439</v>
      </c>
      <c r="B547" s="121"/>
      <c r="C547" s="130" t="s">
        <v>900</v>
      </c>
      <c r="D547" s="21">
        <f>IF((D545-D544)&gt;0,D545-D544,0)</f>
        <v>1200</v>
      </c>
      <c r="E547" s="21">
        <f>IF((E545-E544)&gt;0,E545-E544,0)</f>
        <v>0</v>
      </c>
      <c r="F547" s="21">
        <f aca="true" t="shared" si="145" ref="F547:K547">IF((F545-F544)&gt;0,F545-F544,0)</f>
        <v>0</v>
      </c>
      <c r="G547" s="21">
        <f t="shared" si="145"/>
        <v>0</v>
      </c>
      <c r="H547" s="21">
        <f t="shared" si="145"/>
        <v>0</v>
      </c>
      <c r="I547" s="21">
        <f t="shared" si="145"/>
        <v>0</v>
      </c>
      <c r="J547" s="21">
        <f t="shared" si="145"/>
        <v>0</v>
      </c>
      <c r="K547" s="33">
        <f t="shared" si="145"/>
        <v>0</v>
      </c>
    </row>
    <row r="548" spans="1:11" ht="25.5">
      <c r="A548" s="116">
        <v>5440</v>
      </c>
      <c r="B548" s="13">
        <v>900000</v>
      </c>
      <c r="C548" s="129" t="s">
        <v>901</v>
      </c>
      <c r="D548" s="18">
        <f>D176</f>
        <v>0</v>
      </c>
      <c r="E548" s="18">
        <f>SUM(F548:K548)</f>
        <v>0</v>
      </c>
      <c r="F548" s="18">
        <f aca="true" t="shared" si="146" ref="F548:K548">F176</f>
        <v>0</v>
      </c>
      <c r="G548" s="18">
        <f t="shared" si="146"/>
        <v>0</v>
      </c>
      <c r="H548" s="18">
        <f t="shared" si="146"/>
        <v>0</v>
      </c>
      <c r="I548" s="18">
        <f t="shared" si="146"/>
        <v>0</v>
      </c>
      <c r="J548" s="18">
        <f t="shared" si="146"/>
        <v>0</v>
      </c>
      <c r="K548" s="19">
        <f t="shared" si="146"/>
        <v>0</v>
      </c>
    </row>
    <row r="549" spans="1:11" ht="25.5">
      <c r="A549" s="116">
        <v>5441</v>
      </c>
      <c r="B549" s="13">
        <v>600000</v>
      </c>
      <c r="C549" s="129" t="s">
        <v>902</v>
      </c>
      <c r="D549" s="18">
        <f>D480</f>
        <v>0</v>
      </c>
      <c r="E549" s="18">
        <f>SUM(F549:K549)</f>
        <v>0</v>
      </c>
      <c r="F549" s="18">
        <f aca="true" t="shared" si="147" ref="F549:K549">F480</f>
        <v>0</v>
      </c>
      <c r="G549" s="18">
        <f t="shared" si="147"/>
        <v>0</v>
      </c>
      <c r="H549" s="18">
        <f t="shared" si="147"/>
        <v>0</v>
      </c>
      <c r="I549" s="18">
        <f t="shared" si="147"/>
        <v>0</v>
      </c>
      <c r="J549" s="18">
        <f t="shared" si="147"/>
        <v>0</v>
      </c>
      <c r="K549" s="19">
        <f t="shared" si="147"/>
        <v>0</v>
      </c>
    </row>
    <row r="550" spans="1:11" ht="18.75" customHeight="1">
      <c r="A550" s="116">
        <v>5442</v>
      </c>
      <c r="B550" s="13"/>
      <c r="C550" s="129" t="s">
        <v>903</v>
      </c>
      <c r="D550" s="18">
        <f>IF((D548-D549)&gt;0,D548-D549,0)</f>
        <v>0</v>
      </c>
      <c r="E550" s="18">
        <f>IF((E548-E549)&gt;0,E548-E549,0)</f>
        <v>0</v>
      </c>
      <c r="F550" s="18">
        <f aca="true" t="shared" si="148" ref="F550:K550">IF((F548-F549)&gt;0,F548-F549,0)</f>
        <v>0</v>
      </c>
      <c r="G550" s="18">
        <f t="shared" si="148"/>
        <v>0</v>
      </c>
      <c r="H550" s="18">
        <f t="shared" si="148"/>
        <v>0</v>
      </c>
      <c r="I550" s="18">
        <f t="shared" si="148"/>
        <v>0</v>
      </c>
      <c r="J550" s="18">
        <f t="shared" si="148"/>
        <v>0</v>
      </c>
      <c r="K550" s="19">
        <f t="shared" si="148"/>
        <v>0</v>
      </c>
    </row>
    <row r="551" spans="1:11" ht="18.75" customHeight="1">
      <c r="A551" s="116">
        <v>5443</v>
      </c>
      <c r="B551" s="13"/>
      <c r="C551" s="129" t="s">
        <v>904</v>
      </c>
      <c r="D551" s="18">
        <f>IF((D549-D548)&gt;0,D549-D548,0)</f>
        <v>0</v>
      </c>
      <c r="E551" s="18">
        <f>IF((E549-E548)&gt;0,E549-E548,0)</f>
        <v>0</v>
      </c>
      <c r="F551" s="18">
        <f aca="true" t="shared" si="149" ref="F551:K551">IF((F549-F548)&gt;0,F549-F548,0)</f>
        <v>0</v>
      </c>
      <c r="G551" s="18">
        <f t="shared" si="149"/>
        <v>0</v>
      </c>
      <c r="H551" s="18">
        <f t="shared" si="149"/>
        <v>0</v>
      </c>
      <c r="I551" s="18">
        <f t="shared" si="149"/>
        <v>0</v>
      </c>
      <c r="J551" s="18">
        <f t="shared" si="149"/>
        <v>0</v>
      </c>
      <c r="K551" s="19">
        <f t="shared" si="149"/>
        <v>0</v>
      </c>
    </row>
    <row r="552" spans="1:11" ht="18.75" customHeight="1">
      <c r="A552" s="116">
        <v>5444</v>
      </c>
      <c r="B552" s="13"/>
      <c r="C552" s="129" t="s">
        <v>905</v>
      </c>
      <c r="D552" s="18">
        <f aca="true" t="shared" si="150" ref="D552:K552">IF(D224-D536&gt;0,D224-D536,0)</f>
        <v>0</v>
      </c>
      <c r="E552" s="18">
        <f t="shared" si="150"/>
        <v>752</v>
      </c>
      <c r="F552" s="18">
        <f t="shared" si="150"/>
        <v>0</v>
      </c>
      <c r="G552" s="18">
        <f t="shared" si="150"/>
        <v>0</v>
      </c>
      <c r="H552" s="18">
        <f t="shared" si="150"/>
        <v>0</v>
      </c>
      <c r="I552" s="18">
        <f t="shared" si="150"/>
        <v>619</v>
      </c>
      <c r="J552" s="18">
        <f t="shared" si="150"/>
        <v>0</v>
      </c>
      <c r="K552" s="19">
        <f t="shared" si="150"/>
        <v>133</v>
      </c>
    </row>
    <row r="553" spans="1:11" ht="18.75" customHeight="1" thickBot="1">
      <c r="A553" s="133">
        <v>5445</v>
      </c>
      <c r="B553" s="124"/>
      <c r="C553" s="131" t="s">
        <v>906</v>
      </c>
      <c r="D553" s="27">
        <f aca="true" t="shared" si="151" ref="D553:K553">IF(D536-D224&gt;0,D536-D224,0)</f>
        <v>1200</v>
      </c>
      <c r="E553" s="27">
        <f t="shared" si="151"/>
        <v>0</v>
      </c>
      <c r="F553" s="27">
        <f t="shared" si="151"/>
        <v>0</v>
      </c>
      <c r="G553" s="27">
        <f t="shared" si="151"/>
        <v>0</v>
      </c>
      <c r="H553" s="27">
        <f t="shared" si="151"/>
        <v>0</v>
      </c>
      <c r="I553" s="27">
        <f t="shared" si="151"/>
        <v>0</v>
      </c>
      <c r="J553" s="27">
        <f t="shared" si="151"/>
        <v>0</v>
      </c>
      <c r="K553" s="28">
        <f t="shared" si="151"/>
        <v>0</v>
      </c>
    </row>
    <row r="556" spans="1:10" s="85" customFormat="1" ht="29.25" customHeight="1">
      <c r="A556" s="115" t="s">
        <v>958</v>
      </c>
      <c r="B556" s="125"/>
      <c r="C556" s="125"/>
      <c r="E556" s="564" t="s">
        <v>916</v>
      </c>
      <c r="F556" s="564"/>
      <c r="I556" s="563" t="s">
        <v>472</v>
      </c>
      <c r="J556" s="563"/>
    </row>
    <row r="557" spans="1:3" s="85" customFormat="1" ht="12.75">
      <c r="A557" s="84"/>
      <c r="B557" s="125"/>
      <c r="C557" s="125"/>
    </row>
    <row r="558" spans="1:3" s="85" customFormat="1" ht="12.75">
      <c r="A558" s="84"/>
      <c r="B558" s="125"/>
      <c r="C558" s="125"/>
    </row>
    <row r="559" spans="1:9" s="85" customFormat="1" ht="12.75">
      <c r="A559" s="84"/>
      <c r="B559" s="125"/>
      <c r="C559" s="125"/>
      <c r="E559" s="85" t="s">
        <v>313</v>
      </c>
      <c r="I559" s="85" t="s">
        <v>957</v>
      </c>
    </row>
    <row r="560" spans="1:3" s="85" customFormat="1" ht="12.75">
      <c r="A560" s="84"/>
      <c r="B560" s="125"/>
      <c r="C560" s="125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40">
      <selection activeCell="F17" sqref="F17"/>
    </sheetView>
  </sheetViews>
  <sheetFormatPr defaultColWidth="9.140625" defaultRowHeight="12.75"/>
  <cols>
    <col min="1" max="1" width="5.57421875" style="371" customWidth="1"/>
    <col min="2" max="2" width="0" style="371" hidden="1" customWidth="1"/>
    <col min="3" max="3" width="43.140625" style="371" customWidth="1"/>
    <col min="4" max="4" width="20.57421875" style="371" customWidth="1"/>
    <col min="5" max="5" width="18.8515625" style="371" customWidth="1"/>
    <col min="6" max="6" width="19.7109375" style="371" customWidth="1"/>
    <col min="7" max="7" width="19.28125" style="371" customWidth="1"/>
    <col min="8" max="16384" width="9.140625" style="371" customWidth="1"/>
  </cols>
  <sheetData>
    <row r="1" spans="1:2" ht="12.75">
      <c r="A1" s="369" t="s">
        <v>72</v>
      </c>
      <c r="B1" s="370"/>
    </row>
    <row r="2" spans="1:6" ht="12.75">
      <c r="A2" s="369" t="s">
        <v>400</v>
      </c>
      <c r="B2" s="370"/>
      <c r="F2" s="372" t="s">
        <v>1668</v>
      </c>
    </row>
    <row r="3" spans="1:2" ht="12.75">
      <c r="A3" s="369" t="s">
        <v>474</v>
      </c>
      <c r="B3" s="370"/>
    </row>
    <row r="4" spans="1:7" ht="54" customHeight="1">
      <c r="A4" s="565" t="s">
        <v>1817</v>
      </c>
      <c r="B4" s="565"/>
      <c r="C4" s="565"/>
      <c r="D4" s="565"/>
      <c r="E4" s="565"/>
      <c r="F4" s="565"/>
      <c r="G4" s="373"/>
    </row>
    <row r="5" spans="1:2" ht="23.25" customHeight="1">
      <c r="A5" s="11" t="str">
        <f>"ФИЛИЈАЛА:   "&amp;Fili</f>
        <v>ФИЛИЈАЛА:   18 КРАЉЕВО</v>
      </c>
      <c r="B5" s="375"/>
    </row>
    <row r="6" spans="1:2" ht="12.75">
      <c r="A6" s="11" t="str">
        <f>"ЗДРАВСТВЕНА УСТАНОВА:  "&amp;ZDU</f>
        <v>ЗДРАВСТВЕНА УСТАНОВА:  00218011 СП Б ВРЊАЧКА БАЊА</v>
      </c>
      <c r="B6" s="375"/>
    </row>
    <row r="7" ht="20.25" customHeight="1" thickBot="1">
      <c r="F7" s="376" t="s">
        <v>241</v>
      </c>
    </row>
    <row r="8" spans="1:6" s="381" customFormat="1" ht="26.25" thickBot="1">
      <c r="A8" s="377" t="s">
        <v>1669</v>
      </c>
      <c r="B8" s="378"/>
      <c r="C8" s="378" t="s">
        <v>1670</v>
      </c>
      <c r="D8" s="379" t="s">
        <v>1818</v>
      </c>
      <c r="E8" s="379" t="s">
        <v>1819</v>
      </c>
      <c r="F8" s="380" t="s">
        <v>1820</v>
      </c>
    </row>
    <row r="9" spans="1:6" s="386" customFormat="1" ht="11.25" customHeight="1">
      <c r="A9" s="382">
        <v>1</v>
      </c>
      <c r="B9" s="383"/>
      <c r="C9" s="383">
        <v>2</v>
      </c>
      <c r="D9" s="384" t="s">
        <v>1671</v>
      </c>
      <c r="E9" s="384">
        <v>4</v>
      </c>
      <c r="F9" s="385">
        <v>5</v>
      </c>
    </row>
    <row r="10" spans="1:6" s="392" customFormat="1" ht="27.75" customHeight="1">
      <c r="A10" s="387" t="s">
        <v>71</v>
      </c>
      <c r="B10" s="388"/>
      <c r="C10" s="389" t="s">
        <v>1672</v>
      </c>
      <c r="D10" s="390">
        <f>SUM(D11:D12)</f>
        <v>0</v>
      </c>
      <c r="E10" s="390">
        <f>SUM(E11:E12)</f>
        <v>0</v>
      </c>
      <c r="F10" s="391">
        <f>SUM(F11:F12)</f>
        <v>0</v>
      </c>
    </row>
    <row r="11" spans="1:6" s="399" customFormat="1" ht="19.5" customHeight="1">
      <c r="A11" s="393" t="s">
        <v>201</v>
      </c>
      <c r="B11" s="394"/>
      <c r="C11" s="395" t="s">
        <v>1673</v>
      </c>
      <c r="D11" s="396">
        <f>E11+F11</f>
        <v>0</v>
      </c>
      <c r="E11" s="397"/>
      <c r="F11" s="398"/>
    </row>
    <row r="12" spans="1:6" s="399" customFormat="1" ht="19.5" customHeight="1">
      <c r="A12" s="393" t="s">
        <v>202</v>
      </c>
      <c r="B12" s="394"/>
      <c r="C12" s="395" t="s">
        <v>1674</v>
      </c>
      <c r="D12" s="396">
        <f>E12+F12</f>
        <v>0</v>
      </c>
      <c r="E12" s="397"/>
      <c r="F12" s="400"/>
    </row>
    <row r="13" spans="1:6" s="392" customFormat="1" ht="27.75" customHeight="1">
      <c r="A13" s="387" t="s">
        <v>203</v>
      </c>
      <c r="B13" s="388"/>
      <c r="C13" s="389" t="s">
        <v>1675</v>
      </c>
      <c r="D13" s="390">
        <f>SUM(D14:D18)</f>
        <v>2158</v>
      </c>
      <c r="E13" s="390">
        <f>SUM(E14:E18)</f>
        <v>735</v>
      </c>
      <c r="F13" s="391">
        <f>SUM(F14:F18)</f>
        <v>1423</v>
      </c>
    </row>
    <row r="14" spans="1:6" s="399" customFormat="1" ht="18.75" customHeight="1">
      <c r="A14" s="393" t="s">
        <v>206</v>
      </c>
      <c r="B14" s="394"/>
      <c r="C14" s="395" t="s">
        <v>1676</v>
      </c>
      <c r="D14" s="396">
        <f>E14+F14</f>
        <v>1954</v>
      </c>
      <c r="E14" s="397">
        <v>733</v>
      </c>
      <c r="F14" s="398">
        <f>1954-733</f>
        <v>1221</v>
      </c>
    </row>
    <row r="15" spans="1:6" s="399" customFormat="1" ht="20.25" customHeight="1">
      <c r="A15" s="393" t="s">
        <v>207</v>
      </c>
      <c r="B15" s="394"/>
      <c r="C15" s="395" t="s">
        <v>1823</v>
      </c>
      <c r="D15" s="396">
        <f aca="true" t="shared" si="0" ref="D15:D41">E15+F15</f>
        <v>0</v>
      </c>
      <c r="E15" s="397"/>
      <c r="F15" s="400"/>
    </row>
    <row r="16" spans="1:6" s="399" customFormat="1" ht="27.75" customHeight="1">
      <c r="A16" s="393" t="s">
        <v>208</v>
      </c>
      <c r="B16" s="394"/>
      <c r="C16" s="395" t="s">
        <v>1824</v>
      </c>
      <c r="D16" s="396">
        <f t="shared" si="0"/>
        <v>184</v>
      </c>
      <c r="E16" s="397"/>
      <c r="F16" s="400">
        <v>184</v>
      </c>
    </row>
    <row r="17" spans="1:6" s="399" customFormat="1" ht="21.75" customHeight="1">
      <c r="A17" s="393" t="s">
        <v>1677</v>
      </c>
      <c r="B17" s="394"/>
      <c r="C17" s="395" t="s">
        <v>1678</v>
      </c>
      <c r="D17" s="396">
        <f t="shared" si="0"/>
        <v>0</v>
      </c>
      <c r="E17" s="397"/>
      <c r="F17" s="400"/>
    </row>
    <row r="18" spans="1:6" s="399" customFormat="1" ht="21.75" customHeight="1">
      <c r="A18" s="393" t="s">
        <v>1679</v>
      </c>
      <c r="B18" s="394"/>
      <c r="C18" s="395" t="s">
        <v>1680</v>
      </c>
      <c r="D18" s="396">
        <f t="shared" si="0"/>
        <v>20</v>
      </c>
      <c r="E18" s="397">
        <v>2</v>
      </c>
      <c r="F18" s="400">
        <v>18</v>
      </c>
    </row>
    <row r="19" spans="1:6" s="392" customFormat="1" ht="27.75" customHeight="1">
      <c r="A19" s="387" t="s">
        <v>204</v>
      </c>
      <c r="B19" s="388"/>
      <c r="C19" s="389" t="s">
        <v>1681</v>
      </c>
      <c r="D19" s="401">
        <f t="shared" si="0"/>
        <v>0</v>
      </c>
      <c r="E19" s="402"/>
      <c r="F19" s="403"/>
    </row>
    <row r="20" spans="1:6" s="392" customFormat="1" ht="27.75" customHeight="1">
      <c r="A20" s="387" t="s">
        <v>205</v>
      </c>
      <c r="B20" s="388"/>
      <c r="C20" s="389" t="s">
        <v>1682</v>
      </c>
      <c r="D20" s="390">
        <f>SUM(D21:D27)</f>
        <v>0</v>
      </c>
      <c r="E20" s="390">
        <f>SUM(E21:E27)</f>
        <v>0</v>
      </c>
      <c r="F20" s="391">
        <f>SUM(F21:F27)</f>
        <v>0</v>
      </c>
    </row>
    <row r="21" spans="1:6" s="399" customFormat="1" ht="25.5">
      <c r="A21" s="393" t="s">
        <v>209</v>
      </c>
      <c r="B21" s="394"/>
      <c r="C21" s="395" t="s">
        <v>1825</v>
      </c>
      <c r="D21" s="396">
        <f t="shared" si="0"/>
        <v>0</v>
      </c>
      <c r="E21" s="397"/>
      <c r="F21" s="400"/>
    </row>
    <row r="22" spans="1:6" s="399" customFormat="1" ht="21" customHeight="1">
      <c r="A22" s="393" t="s">
        <v>210</v>
      </c>
      <c r="B22" s="394"/>
      <c r="C22" s="395" t="s">
        <v>1826</v>
      </c>
      <c r="D22" s="396">
        <f t="shared" si="0"/>
        <v>0</v>
      </c>
      <c r="E22" s="397"/>
      <c r="F22" s="400"/>
    </row>
    <row r="23" spans="1:6" s="399" customFormat="1" ht="27.75" customHeight="1">
      <c r="A23" s="393" t="s">
        <v>1683</v>
      </c>
      <c r="B23" s="394"/>
      <c r="C23" s="395" t="s">
        <v>1827</v>
      </c>
      <c r="D23" s="396">
        <f t="shared" si="0"/>
        <v>0</v>
      </c>
      <c r="E23" s="397"/>
      <c r="F23" s="400"/>
    </row>
    <row r="24" spans="1:6" s="399" customFormat="1" ht="20.25" customHeight="1">
      <c r="A24" s="393" t="s">
        <v>1684</v>
      </c>
      <c r="B24" s="394"/>
      <c r="C24" s="395" t="s">
        <v>1828</v>
      </c>
      <c r="D24" s="396">
        <f t="shared" si="0"/>
        <v>0</v>
      </c>
      <c r="E24" s="397"/>
      <c r="F24" s="400"/>
    </row>
    <row r="25" spans="1:6" s="399" customFormat="1" ht="20.25" customHeight="1">
      <c r="A25" s="393" t="s">
        <v>1685</v>
      </c>
      <c r="B25" s="394"/>
      <c r="C25" s="395" t="s">
        <v>1686</v>
      </c>
      <c r="D25" s="396">
        <f t="shared" si="0"/>
        <v>0</v>
      </c>
      <c r="E25" s="397"/>
      <c r="F25" s="398"/>
    </row>
    <row r="26" spans="1:6" s="399" customFormat="1" ht="20.25" customHeight="1">
      <c r="A26" s="393" t="s">
        <v>1687</v>
      </c>
      <c r="B26" s="394"/>
      <c r="C26" s="395" t="s">
        <v>1688</v>
      </c>
      <c r="D26" s="396">
        <f t="shared" si="0"/>
        <v>0</v>
      </c>
      <c r="E26" s="397"/>
      <c r="F26" s="400"/>
    </row>
    <row r="27" spans="1:6" s="399" customFormat="1" ht="20.25" customHeight="1">
      <c r="A27" s="393" t="s">
        <v>1689</v>
      </c>
      <c r="B27" s="394"/>
      <c r="C27" s="404" t="s">
        <v>1690</v>
      </c>
      <c r="D27" s="396">
        <f t="shared" si="0"/>
        <v>0</v>
      </c>
      <c r="E27" s="397"/>
      <c r="F27" s="400"/>
    </row>
    <row r="28" spans="1:6" s="392" customFormat="1" ht="27.75" customHeight="1">
      <c r="A28" s="405" t="s">
        <v>1691</v>
      </c>
      <c r="B28" s="388"/>
      <c r="C28" s="389" t="s">
        <v>1692</v>
      </c>
      <c r="D28" s="401">
        <f t="shared" si="0"/>
        <v>957</v>
      </c>
      <c r="E28" s="402">
        <f>100+458</f>
        <v>558</v>
      </c>
      <c r="F28" s="403">
        <f>315+642-558</f>
        <v>399</v>
      </c>
    </row>
    <row r="29" spans="1:6" s="392" customFormat="1" ht="27.75" customHeight="1">
      <c r="A29" s="405" t="s">
        <v>1693</v>
      </c>
      <c r="B29" s="388"/>
      <c r="C29" s="389" t="s">
        <v>1694</v>
      </c>
      <c r="D29" s="401">
        <f t="shared" si="0"/>
        <v>952</v>
      </c>
      <c r="E29" s="402"/>
      <c r="F29" s="403">
        <v>952</v>
      </c>
    </row>
    <row r="30" spans="1:6" s="392" customFormat="1" ht="27.75" customHeight="1">
      <c r="A30" s="405" t="s">
        <v>1695</v>
      </c>
      <c r="B30" s="388"/>
      <c r="C30" s="389" t="s">
        <v>1696</v>
      </c>
      <c r="D30" s="401">
        <f t="shared" si="0"/>
        <v>548</v>
      </c>
      <c r="E30" s="406">
        <v>221</v>
      </c>
      <c r="F30" s="403">
        <f>548-221</f>
        <v>327</v>
      </c>
    </row>
    <row r="31" spans="1:6" s="392" customFormat="1" ht="27.75" customHeight="1">
      <c r="A31" s="405" t="s">
        <v>1697</v>
      </c>
      <c r="B31" s="388"/>
      <c r="C31" s="389" t="s">
        <v>1698</v>
      </c>
      <c r="D31" s="407">
        <f>SUM(D32:D36)</f>
        <v>288</v>
      </c>
      <c r="E31" s="407">
        <f>SUM(E32:E36)</f>
        <v>0</v>
      </c>
      <c r="F31" s="408">
        <f>SUM(F32:F36)</f>
        <v>288</v>
      </c>
    </row>
    <row r="32" spans="1:6" s="399" customFormat="1" ht="21" customHeight="1">
      <c r="A32" s="393" t="s">
        <v>1699</v>
      </c>
      <c r="B32" s="394"/>
      <c r="C32" s="395" t="s">
        <v>1700</v>
      </c>
      <c r="D32" s="396">
        <f t="shared" si="0"/>
        <v>0</v>
      </c>
      <c r="E32" s="397"/>
      <c r="F32" s="400"/>
    </row>
    <row r="33" spans="1:6" s="399" customFormat="1" ht="21" customHeight="1">
      <c r="A33" s="393" t="s">
        <v>1701</v>
      </c>
      <c r="B33" s="394"/>
      <c r="C33" s="395" t="s">
        <v>1702</v>
      </c>
      <c r="D33" s="396">
        <f t="shared" si="0"/>
        <v>0</v>
      </c>
      <c r="E33" s="397"/>
      <c r="F33" s="400"/>
    </row>
    <row r="34" spans="1:6" s="399" customFormat="1" ht="21" customHeight="1">
      <c r="A34" s="393" t="s">
        <v>1703</v>
      </c>
      <c r="B34" s="394"/>
      <c r="C34" s="404" t="s">
        <v>1704</v>
      </c>
      <c r="D34" s="396">
        <f t="shared" si="0"/>
        <v>0</v>
      </c>
      <c r="E34" s="409"/>
      <c r="F34" s="400"/>
    </row>
    <row r="35" spans="1:6" s="399" customFormat="1" ht="21" customHeight="1">
      <c r="A35" s="393" t="s">
        <v>1705</v>
      </c>
      <c r="B35" s="394"/>
      <c r="C35" s="404" t="s">
        <v>1706</v>
      </c>
      <c r="D35" s="396">
        <f t="shared" si="0"/>
        <v>244</v>
      </c>
      <c r="E35" s="409"/>
      <c r="F35" s="400">
        <v>244</v>
      </c>
    </row>
    <row r="36" spans="1:6" s="399" customFormat="1" ht="21" customHeight="1">
      <c r="A36" s="393" t="s">
        <v>1707</v>
      </c>
      <c r="B36" s="394"/>
      <c r="C36" s="404" t="s">
        <v>1708</v>
      </c>
      <c r="D36" s="396">
        <f t="shared" si="0"/>
        <v>44</v>
      </c>
      <c r="E36" s="409"/>
      <c r="F36" s="400">
        <f>44</f>
        <v>44</v>
      </c>
    </row>
    <row r="37" spans="1:6" s="392" customFormat="1" ht="27.75" customHeight="1">
      <c r="A37" s="405" t="s">
        <v>1709</v>
      </c>
      <c r="B37" s="388"/>
      <c r="C37" s="410" t="s">
        <v>1710</v>
      </c>
      <c r="D37" s="407">
        <f>SUM(D38:D40)</f>
        <v>38</v>
      </c>
      <c r="E37" s="407">
        <f>SUM(E38:E40)</f>
        <v>0</v>
      </c>
      <c r="F37" s="408">
        <f>SUM(F38:F40)</f>
        <v>38</v>
      </c>
    </row>
    <row r="38" spans="1:6" s="399" customFormat="1" ht="20.25" customHeight="1">
      <c r="A38" s="393" t="s">
        <v>1711</v>
      </c>
      <c r="B38" s="394"/>
      <c r="C38" s="404" t="s">
        <v>1712</v>
      </c>
      <c r="D38" s="396">
        <f t="shared" si="0"/>
        <v>9</v>
      </c>
      <c r="E38" s="409"/>
      <c r="F38" s="400">
        <v>9</v>
      </c>
    </row>
    <row r="39" spans="1:6" s="399" customFormat="1" ht="20.25" customHeight="1">
      <c r="A39" s="393" t="s">
        <v>1713</v>
      </c>
      <c r="B39" s="394"/>
      <c r="C39" s="404" t="s">
        <v>1714</v>
      </c>
      <c r="D39" s="396">
        <f t="shared" si="0"/>
        <v>0</v>
      </c>
      <c r="E39" s="409"/>
      <c r="F39" s="400"/>
    </row>
    <row r="40" spans="1:6" s="399" customFormat="1" ht="20.25" customHeight="1">
      <c r="A40" s="393" t="s">
        <v>1715</v>
      </c>
      <c r="B40" s="394"/>
      <c r="C40" s="404" t="s">
        <v>1716</v>
      </c>
      <c r="D40" s="396">
        <f t="shared" si="0"/>
        <v>29</v>
      </c>
      <c r="E40" s="409"/>
      <c r="F40" s="400">
        <v>29</v>
      </c>
    </row>
    <row r="41" spans="1:6" s="392" customFormat="1" ht="24.75" customHeight="1">
      <c r="A41" s="405" t="s">
        <v>1717</v>
      </c>
      <c r="B41" s="388"/>
      <c r="C41" s="410" t="s">
        <v>1718</v>
      </c>
      <c r="D41" s="401">
        <f t="shared" si="0"/>
        <v>1024</v>
      </c>
      <c r="E41" s="406">
        <f>29+2+61+21+6+31+14+9+19+444</f>
        <v>636</v>
      </c>
      <c r="F41" s="403">
        <f>5521-5133</f>
        <v>388</v>
      </c>
    </row>
    <row r="42" spans="1:6" s="392" customFormat="1" ht="30" customHeight="1" thickBot="1">
      <c r="A42" s="411" t="s">
        <v>1719</v>
      </c>
      <c r="B42" s="412"/>
      <c r="C42" s="413" t="s">
        <v>1720</v>
      </c>
      <c r="D42" s="414">
        <f>+D10+D13+D19+D20+D28+D29+D30+D31+D37+D41</f>
        <v>5965</v>
      </c>
      <c r="E42" s="414">
        <f>+E10+E13+E19+E20+E28+E29+E30+E31+E37+E41</f>
        <v>2150</v>
      </c>
      <c r="F42" s="415">
        <f>+F10+F13+F19+F20+F28+F29+F30+F31+F37+F41</f>
        <v>3815</v>
      </c>
    </row>
    <row r="43" spans="1:6" s="392" customFormat="1" ht="27" customHeight="1">
      <c r="A43" s="416"/>
      <c r="B43" s="417"/>
      <c r="C43" s="418"/>
      <c r="D43" s="419"/>
      <c r="E43" s="419"/>
      <c r="F43" s="419"/>
    </row>
    <row r="44" spans="1:7" ht="13.5" customHeight="1">
      <c r="A44" s="566" t="s">
        <v>1721</v>
      </c>
      <c r="B44" s="566"/>
      <c r="C44" s="566"/>
      <c r="D44" s="566"/>
      <c r="E44" s="566"/>
      <c r="F44" s="566"/>
      <c r="G44" s="566"/>
    </row>
    <row r="45" spans="1:7" ht="13.5" customHeight="1">
      <c r="A45" s="420"/>
      <c r="B45" s="420"/>
      <c r="C45" s="566"/>
      <c r="D45" s="566"/>
      <c r="E45" s="420"/>
      <c r="F45" s="420"/>
      <c r="G45" s="420"/>
    </row>
    <row r="46" ht="13.5" customHeight="1">
      <c r="C46" s="421"/>
    </row>
    <row r="47" spans="3:6" ht="34.5" customHeight="1">
      <c r="C47" s="371" t="s">
        <v>483</v>
      </c>
      <c r="F47" s="371" t="s">
        <v>484</v>
      </c>
    </row>
    <row r="48" spans="3:6" ht="15.75" customHeight="1">
      <c r="C48" s="371" t="s">
        <v>1722</v>
      </c>
      <c r="F48" s="371" t="s">
        <v>485</v>
      </c>
    </row>
    <row r="49" ht="21.75" customHeight="1">
      <c r="C49" s="371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29" sqref="G29"/>
    </sheetView>
  </sheetViews>
  <sheetFormatPr defaultColWidth="9.140625" defaultRowHeight="12.75"/>
  <cols>
    <col min="1" max="1" width="9.140625" style="371" customWidth="1"/>
    <col min="2" max="2" width="0" style="371" hidden="1" customWidth="1"/>
    <col min="3" max="5" width="15.7109375" style="371" customWidth="1"/>
    <col min="6" max="6" width="17.421875" style="371" customWidth="1"/>
    <col min="7" max="7" width="27.57421875" style="371" customWidth="1"/>
    <col min="8" max="8" width="2.421875" style="371" hidden="1" customWidth="1"/>
    <col min="9" max="9" width="0.13671875" style="371" customWidth="1"/>
    <col min="10" max="16384" width="9.140625" style="371" customWidth="1"/>
  </cols>
  <sheetData>
    <row r="1" spans="1:2" ht="12.75">
      <c r="A1" s="369" t="s">
        <v>72</v>
      </c>
      <c r="B1" s="370"/>
    </row>
    <row r="2" spans="1:7" ht="12.75">
      <c r="A2" s="369" t="s">
        <v>400</v>
      </c>
      <c r="B2" s="370"/>
      <c r="G2" s="372" t="s">
        <v>1724</v>
      </c>
    </row>
    <row r="3" spans="1:2" ht="12.75">
      <c r="A3" s="369" t="s">
        <v>474</v>
      </c>
      <c r="B3" s="370"/>
    </row>
    <row r="4" spans="1:9" ht="62.25" customHeight="1">
      <c r="A4" s="565" t="s">
        <v>1821</v>
      </c>
      <c r="B4" s="565"/>
      <c r="C4" s="565"/>
      <c r="D4" s="565"/>
      <c r="E4" s="565"/>
      <c r="F4" s="565"/>
      <c r="G4" s="565"/>
      <c r="H4" s="565"/>
      <c r="I4" s="565"/>
    </row>
    <row r="5" spans="1:2" ht="21.75" customHeight="1">
      <c r="A5" s="11" t="str">
        <f>"ФИЛИЈАЛА:   "&amp;Fili</f>
        <v>ФИЛИЈАЛА:   18 КРАЉЕВО</v>
      </c>
      <c r="B5" s="375"/>
    </row>
    <row r="6" spans="1:2" ht="18" customHeight="1">
      <c r="A6" s="11" t="str">
        <f>"ЗДРАВСТВЕНА УСТАНОВА:  "&amp;ZDU</f>
        <v>ЗДРАВСТВЕНА УСТАНОВА:  00218011 СП Б ВРЊАЧКА БАЊА</v>
      </c>
      <c r="B6" s="375"/>
    </row>
    <row r="7" spans="1:7" ht="21.75" customHeight="1" thickBot="1">
      <c r="A7" s="374"/>
      <c r="B7" s="375"/>
      <c r="G7" s="376" t="s">
        <v>241</v>
      </c>
    </row>
    <row r="8" spans="1:7" ht="24.75" customHeight="1" thickBot="1">
      <c r="A8" s="422" t="s">
        <v>1725</v>
      </c>
      <c r="B8" s="423"/>
      <c r="C8" s="423" t="s">
        <v>1726</v>
      </c>
      <c r="D8" s="569" t="s">
        <v>1727</v>
      </c>
      <c r="E8" s="569"/>
      <c r="F8" s="569"/>
      <c r="G8" s="424" t="s">
        <v>1822</v>
      </c>
    </row>
    <row r="9" spans="1:12" ht="10.5" customHeight="1">
      <c r="A9" s="425">
        <v>1</v>
      </c>
      <c r="B9" s="426"/>
      <c r="C9" s="426">
        <v>2</v>
      </c>
      <c r="D9" s="570">
        <v>3</v>
      </c>
      <c r="E9" s="570"/>
      <c r="F9" s="570"/>
      <c r="G9" s="427">
        <v>4</v>
      </c>
      <c r="L9" s="376"/>
    </row>
    <row r="10" spans="1:7" ht="24.75" customHeight="1">
      <c r="A10" s="428" t="s">
        <v>1728</v>
      </c>
      <c r="B10" s="429"/>
      <c r="C10" s="429">
        <v>122100</v>
      </c>
      <c r="D10" s="571" t="s">
        <v>1729</v>
      </c>
      <c r="E10" s="571"/>
      <c r="F10" s="571"/>
      <c r="G10" s="430">
        <f>SUM(G11:G17)</f>
        <v>2252</v>
      </c>
    </row>
    <row r="11" spans="1:7" ht="22.5" customHeight="1">
      <c r="A11" s="431">
        <v>1</v>
      </c>
      <c r="B11" s="432"/>
      <c r="C11" s="432" t="s">
        <v>1730</v>
      </c>
      <c r="D11" s="572" t="s">
        <v>1731</v>
      </c>
      <c r="E11" s="572"/>
      <c r="F11" s="572"/>
      <c r="G11" s="433">
        <v>2085</v>
      </c>
    </row>
    <row r="12" spans="1:7" ht="22.5" customHeight="1">
      <c r="A12" s="431">
        <v>2</v>
      </c>
      <c r="B12" s="432"/>
      <c r="C12" s="432" t="s">
        <v>1730</v>
      </c>
      <c r="D12" s="572" t="s">
        <v>1732</v>
      </c>
      <c r="E12" s="572"/>
      <c r="F12" s="572"/>
      <c r="G12" s="433"/>
    </row>
    <row r="13" spans="1:7" ht="22.5" customHeight="1">
      <c r="A13" s="431">
        <v>3</v>
      </c>
      <c r="B13" s="432"/>
      <c r="C13" s="432" t="s">
        <v>1730</v>
      </c>
      <c r="D13" s="572" t="s">
        <v>1733</v>
      </c>
      <c r="E13" s="572"/>
      <c r="F13" s="572"/>
      <c r="G13" s="433"/>
    </row>
    <row r="14" spans="1:7" ht="22.5" customHeight="1">
      <c r="A14" s="431">
        <v>4</v>
      </c>
      <c r="B14" s="432"/>
      <c r="C14" s="432" t="s">
        <v>1730</v>
      </c>
      <c r="D14" s="572" t="s">
        <v>1734</v>
      </c>
      <c r="E14" s="572"/>
      <c r="F14" s="572"/>
      <c r="G14" s="433"/>
    </row>
    <row r="15" spans="1:7" ht="22.5" customHeight="1">
      <c r="A15" s="431">
        <v>5</v>
      </c>
      <c r="B15" s="432"/>
      <c r="C15" s="432" t="s">
        <v>1730</v>
      </c>
      <c r="D15" s="572" t="s">
        <v>1735</v>
      </c>
      <c r="E15" s="572"/>
      <c r="F15" s="572"/>
      <c r="G15" s="433"/>
    </row>
    <row r="16" spans="1:7" ht="22.5" customHeight="1">
      <c r="A16" s="431">
        <v>6</v>
      </c>
      <c r="B16" s="432"/>
      <c r="C16" s="432" t="s">
        <v>1730</v>
      </c>
      <c r="D16" s="572" t="s">
        <v>1736</v>
      </c>
      <c r="E16" s="572"/>
      <c r="F16" s="572"/>
      <c r="G16" s="433"/>
    </row>
    <row r="17" spans="1:7" ht="22.5" customHeight="1" thickBot="1">
      <c r="A17" s="434">
        <v>7</v>
      </c>
      <c r="B17" s="435"/>
      <c r="C17" s="435" t="s">
        <v>1730</v>
      </c>
      <c r="D17" s="579" t="s">
        <v>1737</v>
      </c>
      <c r="E17" s="579"/>
      <c r="F17" s="579"/>
      <c r="G17" s="436">
        <v>167</v>
      </c>
    </row>
    <row r="18" spans="1:7" ht="12.75">
      <c r="A18" s="437"/>
      <c r="B18" s="438"/>
      <c r="C18" s="438"/>
      <c r="D18" s="439"/>
      <c r="E18" s="439"/>
      <c r="F18" s="439"/>
      <c r="G18" s="440"/>
    </row>
    <row r="19" spans="1:7" ht="12.75">
      <c r="A19" s="421" t="s">
        <v>1721</v>
      </c>
      <c r="B19" s="438"/>
      <c r="C19" s="438"/>
      <c r="D19" s="439"/>
      <c r="E19" s="439"/>
      <c r="F19" s="439"/>
      <c r="G19" s="440"/>
    </row>
    <row r="20" spans="1:7" ht="28.5" customHeight="1">
      <c r="A20" s="441"/>
      <c r="B20" s="442"/>
      <c r="C20" s="442"/>
      <c r="D20" s="442"/>
      <c r="E20" s="443"/>
      <c r="F20" s="442"/>
      <c r="G20" s="442"/>
    </row>
    <row r="21" spans="1:7" ht="12.75">
      <c r="A21" s="441"/>
      <c r="B21" s="442"/>
      <c r="C21" s="442"/>
      <c r="D21" s="442"/>
      <c r="E21" s="443"/>
      <c r="F21" s="442"/>
      <c r="G21" s="442"/>
    </row>
    <row r="22" spans="1:7" ht="18">
      <c r="A22" s="444" t="s">
        <v>1738</v>
      </c>
      <c r="B22" s="442"/>
      <c r="C22" s="442"/>
      <c r="D22" s="442"/>
      <c r="E22" s="443"/>
      <c r="F22" s="442"/>
      <c r="G22" s="442"/>
    </row>
    <row r="23" spans="1:7" ht="13.5" thickBot="1">
      <c r="A23" s="441"/>
      <c r="B23" s="442"/>
      <c r="C23" s="442"/>
      <c r="D23" s="442"/>
      <c r="E23" s="443"/>
      <c r="F23" s="442"/>
      <c r="G23" s="442"/>
    </row>
    <row r="24" spans="1:7" ht="24.75" customHeight="1" thickBot="1">
      <c r="A24" s="580" t="s">
        <v>1739</v>
      </c>
      <c r="B24" s="581"/>
      <c r="C24" s="581"/>
      <c r="D24" s="584" t="s">
        <v>1740</v>
      </c>
      <c r="E24" s="584"/>
      <c r="F24" s="584"/>
      <c r="G24" s="567" t="s">
        <v>1741</v>
      </c>
    </row>
    <row r="25" spans="1:7" ht="24.75" customHeight="1" thickBot="1">
      <c r="A25" s="582"/>
      <c r="B25" s="583"/>
      <c r="C25" s="583"/>
      <c r="D25" s="445" t="s">
        <v>1742</v>
      </c>
      <c r="E25" s="423" t="s">
        <v>1743</v>
      </c>
      <c r="F25" s="445" t="s">
        <v>1744</v>
      </c>
      <c r="G25" s="568"/>
    </row>
    <row r="26" spans="1:7" ht="12.75">
      <c r="A26" s="573">
        <v>1</v>
      </c>
      <c r="B26" s="574"/>
      <c r="C26" s="574"/>
      <c r="D26" s="446">
        <v>2</v>
      </c>
      <c r="E26" s="447">
        <v>3</v>
      </c>
      <c r="F26" s="446" t="s">
        <v>1745</v>
      </c>
      <c r="G26" s="448">
        <v>5</v>
      </c>
    </row>
    <row r="27" spans="1:7" ht="22.5" customHeight="1">
      <c r="A27" s="575" t="s">
        <v>1750</v>
      </c>
      <c r="B27" s="576"/>
      <c r="C27" s="576"/>
      <c r="D27" s="449">
        <v>6</v>
      </c>
      <c r="E27" s="449">
        <v>77</v>
      </c>
      <c r="F27" s="450">
        <f>SUM(D27:E27)</f>
        <v>83</v>
      </c>
      <c r="G27" s="451">
        <v>85</v>
      </c>
    </row>
    <row r="28" spans="1:7" ht="22.5" customHeight="1" thickBot="1">
      <c r="A28" s="577" t="s">
        <v>1822</v>
      </c>
      <c r="B28" s="578"/>
      <c r="C28" s="578"/>
      <c r="D28" s="452">
        <v>2</v>
      </c>
      <c r="E28" s="453">
        <v>78</v>
      </c>
      <c r="F28" s="454">
        <f>SUM(D28:E28)</f>
        <v>80</v>
      </c>
      <c r="G28" s="455">
        <v>82</v>
      </c>
    </row>
    <row r="32" spans="1:7" ht="12.75">
      <c r="A32" s="371" t="s">
        <v>483</v>
      </c>
      <c r="G32" s="371" t="s">
        <v>484</v>
      </c>
    </row>
    <row r="33" spans="1:7" ht="21.75" customHeight="1">
      <c r="A33" s="371" t="s">
        <v>312</v>
      </c>
      <c r="G33" s="371" t="s">
        <v>1722</v>
      </c>
    </row>
    <row r="34" spans="1:3" ht="24.75" customHeight="1">
      <c r="A34" s="371" t="s">
        <v>1746</v>
      </c>
      <c r="C34" s="371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30">
      <selection activeCell="L8" sqref="L8"/>
    </sheetView>
  </sheetViews>
  <sheetFormatPr defaultColWidth="9.140625" defaultRowHeight="12.75"/>
  <cols>
    <col min="1" max="1" width="11.140625" style="462" customWidth="1"/>
    <col min="2" max="2" width="0" style="462" hidden="1" customWidth="1"/>
    <col min="3" max="3" width="10.00390625" style="462" customWidth="1"/>
    <col min="4" max="4" width="66.00390625" style="462" customWidth="1"/>
    <col min="5" max="5" width="23.28125" style="462" customWidth="1"/>
    <col min="6" max="16384" width="9.140625" style="462" customWidth="1"/>
  </cols>
  <sheetData>
    <row r="1" spans="1:2" ht="12.75">
      <c r="A1" s="460" t="s">
        <v>72</v>
      </c>
      <c r="B1" s="461"/>
    </row>
    <row r="2" spans="1:5" ht="15">
      <c r="A2" s="460" t="s">
        <v>400</v>
      </c>
      <c r="B2" s="461"/>
      <c r="E2" s="463" t="s">
        <v>1751</v>
      </c>
    </row>
    <row r="3" spans="1:2" ht="12.75">
      <c r="A3" s="460" t="s">
        <v>474</v>
      </c>
      <c r="B3" s="461"/>
    </row>
    <row r="4" spans="1:5" ht="41.25" customHeight="1">
      <c r="A4" s="585" t="s">
        <v>1832</v>
      </c>
      <c r="B4" s="585"/>
      <c r="C4" s="585"/>
      <c r="D4" s="585"/>
      <c r="E4" s="585"/>
    </row>
    <row r="5" spans="1:2" ht="20.25" customHeight="1">
      <c r="A5" s="11" t="str">
        <f>"ФИЛИЈАЛА:   "&amp;Fili</f>
        <v>ФИЛИЈАЛА:   18 КРАЉЕВО</v>
      </c>
      <c r="B5" s="464"/>
    </row>
    <row r="6" spans="1:2" ht="18" customHeight="1">
      <c r="A6" s="11" t="str">
        <f>"ЗДРАВСТВЕНА УСТАНОВА:  "&amp;ZDU</f>
        <v>ЗДРАВСТВЕНА УСТАНОВА:  00218011 СП Б ВРЊАЧКА БАЊА</v>
      </c>
      <c r="B6" s="464"/>
    </row>
    <row r="7" ht="22.5" customHeight="1" thickBot="1">
      <c r="E7" s="465" t="s">
        <v>241</v>
      </c>
    </row>
    <row r="8" spans="1:5" ht="25.5" customHeight="1" thickBot="1">
      <c r="A8" s="466" t="s">
        <v>1669</v>
      </c>
      <c r="B8" s="467"/>
      <c r="C8" s="467" t="s">
        <v>1726</v>
      </c>
      <c r="D8" s="467" t="s">
        <v>1752</v>
      </c>
      <c r="E8" s="467" t="s">
        <v>1822</v>
      </c>
    </row>
    <row r="9" spans="1:5" ht="10.5" customHeight="1">
      <c r="A9" s="468">
        <v>1</v>
      </c>
      <c r="B9" s="469"/>
      <c r="C9" s="469">
        <v>2</v>
      </c>
      <c r="D9" s="469">
        <v>3</v>
      </c>
      <c r="E9" s="470">
        <v>4</v>
      </c>
    </row>
    <row r="10" spans="1:5" ht="21" customHeight="1">
      <c r="A10" s="471" t="s">
        <v>1728</v>
      </c>
      <c r="B10" s="472"/>
      <c r="C10" s="472" t="s">
        <v>1057</v>
      </c>
      <c r="D10" s="473" t="s">
        <v>1753</v>
      </c>
      <c r="E10" s="474">
        <f>E11+E12+E13+E14</f>
        <v>5104</v>
      </c>
    </row>
    <row r="11" spans="1:5" ht="21" customHeight="1">
      <c r="A11" s="475" t="s">
        <v>1754</v>
      </c>
      <c r="B11" s="476"/>
      <c r="C11" s="476" t="s">
        <v>1063</v>
      </c>
      <c r="D11" s="477" t="s">
        <v>1064</v>
      </c>
      <c r="E11" s="478"/>
    </row>
    <row r="12" spans="1:5" ht="21" customHeight="1">
      <c r="A12" s="475" t="s">
        <v>1755</v>
      </c>
      <c r="B12" s="476"/>
      <c r="C12" s="476" t="s">
        <v>1065</v>
      </c>
      <c r="D12" s="477" t="s">
        <v>1756</v>
      </c>
      <c r="E12" s="478"/>
    </row>
    <row r="13" spans="1:5" ht="21" customHeight="1">
      <c r="A13" s="475" t="s">
        <v>1757</v>
      </c>
      <c r="B13" s="476"/>
      <c r="C13" s="476" t="s">
        <v>1069</v>
      </c>
      <c r="D13" s="477" t="s">
        <v>1758</v>
      </c>
      <c r="E13" s="478"/>
    </row>
    <row r="14" spans="1:5" ht="21" customHeight="1">
      <c r="A14" s="475" t="s">
        <v>1759</v>
      </c>
      <c r="B14" s="476"/>
      <c r="C14" s="476" t="s">
        <v>1071</v>
      </c>
      <c r="D14" s="477" t="s">
        <v>1831</v>
      </c>
      <c r="E14" s="479">
        <f>SUM(E15:E17)+E41</f>
        <v>5104</v>
      </c>
    </row>
    <row r="15" spans="1:5" ht="21" customHeight="1">
      <c r="A15" s="480">
        <v>1</v>
      </c>
      <c r="B15" s="432"/>
      <c r="C15" s="432" t="s">
        <v>1760</v>
      </c>
      <c r="D15" s="459" t="s">
        <v>1761</v>
      </c>
      <c r="E15" s="481">
        <v>1771</v>
      </c>
    </row>
    <row r="16" spans="1:5" ht="21" customHeight="1">
      <c r="A16" s="480">
        <v>2</v>
      </c>
      <c r="B16" s="432"/>
      <c r="C16" s="432" t="s">
        <v>1762</v>
      </c>
      <c r="D16" s="482" t="s">
        <v>1763</v>
      </c>
      <c r="E16" s="481">
        <v>25</v>
      </c>
    </row>
    <row r="17" spans="1:5" ht="21" customHeight="1">
      <c r="A17" s="480">
        <v>3</v>
      </c>
      <c r="B17" s="432"/>
      <c r="C17" s="432" t="s">
        <v>1764</v>
      </c>
      <c r="D17" s="459" t="s">
        <v>1765</v>
      </c>
      <c r="E17" s="483">
        <f>E18+E19+E39+E40</f>
        <v>3308</v>
      </c>
    </row>
    <row r="18" spans="1:5" ht="21" customHeight="1">
      <c r="A18" s="480" t="s">
        <v>1766</v>
      </c>
      <c r="B18" s="432"/>
      <c r="C18" s="432" t="s">
        <v>1767</v>
      </c>
      <c r="D18" s="459" t="s">
        <v>98</v>
      </c>
      <c r="E18" s="484">
        <v>90</v>
      </c>
    </row>
    <row r="19" spans="1:5" ht="21" customHeight="1">
      <c r="A19" s="480" t="s">
        <v>1768</v>
      </c>
      <c r="B19" s="432"/>
      <c r="C19" s="432" t="s">
        <v>1769</v>
      </c>
      <c r="D19" s="459" t="s">
        <v>1770</v>
      </c>
      <c r="E19" s="483">
        <f>E20+E28+E29+E37+E38</f>
        <v>2781</v>
      </c>
    </row>
    <row r="20" spans="1:5" ht="21" customHeight="1">
      <c r="A20" s="480" t="s">
        <v>1771</v>
      </c>
      <c r="B20" s="432"/>
      <c r="C20" s="432"/>
      <c r="D20" s="459" t="s">
        <v>1772</v>
      </c>
      <c r="E20" s="483">
        <f>SUM(E21:E27)</f>
        <v>1542</v>
      </c>
    </row>
    <row r="21" spans="1:5" ht="21" customHeight="1">
      <c r="A21" s="485" t="s">
        <v>1773</v>
      </c>
      <c r="B21" s="432"/>
      <c r="C21" s="432"/>
      <c r="D21" s="459" t="s">
        <v>1774</v>
      </c>
      <c r="E21" s="481">
        <v>1539</v>
      </c>
    </row>
    <row r="22" spans="1:5" ht="21" customHeight="1">
      <c r="A22" s="485" t="s">
        <v>1775</v>
      </c>
      <c r="B22" s="432"/>
      <c r="C22" s="432"/>
      <c r="D22" s="459" t="s">
        <v>1776</v>
      </c>
      <c r="E22" s="481"/>
    </row>
    <row r="23" spans="1:5" ht="21" customHeight="1">
      <c r="A23" s="485" t="s">
        <v>1777</v>
      </c>
      <c r="B23" s="432"/>
      <c r="C23" s="432"/>
      <c r="D23" s="459" t="s">
        <v>1778</v>
      </c>
      <c r="E23" s="481"/>
    </row>
    <row r="24" spans="1:5" ht="21" customHeight="1">
      <c r="A24" s="485" t="s">
        <v>1779</v>
      </c>
      <c r="B24" s="432"/>
      <c r="C24" s="432"/>
      <c r="D24" s="459" t="s">
        <v>1780</v>
      </c>
      <c r="E24" s="481"/>
    </row>
    <row r="25" spans="1:5" ht="21" customHeight="1">
      <c r="A25" s="485" t="s">
        <v>1781</v>
      </c>
      <c r="B25" s="432"/>
      <c r="C25" s="432"/>
      <c r="D25" s="459" t="s">
        <v>1782</v>
      </c>
      <c r="E25" s="481"/>
    </row>
    <row r="26" spans="1:5" ht="21" customHeight="1">
      <c r="A26" s="485" t="s">
        <v>1783</v>
      </c>
      <c r="B26" s="432"/>
      <c r="C26" s="432"/>
      <c r="D26" s="459" t="s">
        <v>1784</v>
      </c>
      <c r="E26" s="481"/>
    </row>
    <row r="27" spans="1:5" ht="21" customHeight="1">
      <c r="A27" s="485" t="s">
        <v>1785</v>
      </c>
      <c r="B27" s="432"/>
      <c r="C27" s="432"/>
      <c r="D27" s="459" t="s">
        <v>1786</v>
      </c>
      <c r="E27" s="481">
        <v>3</v>
      </c>
    </row>
    <row r="28" spans="1:5" ht="21" customHeight="1">
      <c r="A28" s="480" t="s">
        <v>1787</v>
      </c>
      <c r="B28" s="432"/>
      <c r="C28" s="432"/>
      <c r="D28" s="459" t="s">
        <v>1788</v>
      </c>
      <c r="E28" s="481"/>
    </row>
    <row r="29" spans="1:5" ht="21" customHeight="1">
      <c r="A29" s="480" t="s">
        <v>1789</v>
      </c>
      <c r="B29" s="432"/>
      <c r="C29" s="432"/>
      <c r="D29" s="459" t="s">
        <v>1790</v>
      </c>
      <c r="E29" s="483">
        <f>SUM(E30:E36)</f>
        <v>0</v>
      </c>
    </row>
    <row r="30" spans="1:5" ht="21" customHeight="1">
      <c r="A30" s="485" t="s">
        <v>1791</v>
      </c>
      <c r="B30" s="432"/>
      <c r="C30" s="432"/>
      <c r="D30" s="459" t="s">
        <v>1792</v>
      </c>
      <c r="E30" s="481"/>
    </row>
    <row r="31" spans="1:5" ht="21" customHeight="1">
      <c r="A31" s="485" t="s">
        <v>1793</v>
      </c>
      <c r="B31" s="432"/>
      <c r="C31" s="432"/>
      <c r="D31" s="459" t="s">
        <v>1794</v>
      </c>
      <c r="E31" s="481"/>
    </row>
    <row r="32" spans="1:5" ht="28.5" customHeight="1">
      <c r="A32" s="485" t="s">
        <v>1795</v>
      </c>
      <c r="B32" s="432"/>
      <c r="C32" s="432"/>
      <c r="D32" s="459" t="s">
        <v>1796</v>
      </c>
      <c r="E32" s="481"/>
    </row>
    <row r="33" spans="1:5" ht="21" customHeight="1">
      <c r="A33" s="485" t="s">
        <v>1797</v>
      </c>
      <c r="B33" s="432"/>
      <c r="C33" s="432"/>
      <c r="D33" s="459" t="s">
        <v>1798</v>
      </c>
      <c r="E33" s="481"/>
    </row>
    <row r="34" spans="1:5" ht="21" customHeight="1">
      <c r="A34" s="485" t="s">
        <v>1799</v>
      </c>
      <c r="B34" s="432"/>
      <c r="C34" s="432"/>
      <c r="D34" s="459" t="s">
        <v>1800</v>
      </c>
      <c r="E34" s="481"/>
    </row>
    <row r="35" spans="1:5" ht="21" customHeight="1">
      <c r="A35" s="485" t="s">
        <v>1801</v>
      </c>
      <c r="B35" s="432"/>
      <c r="C35" s="432"/>
      <c r="D35" s="459" t="s">
        <v>1802</v>
      </c>
      <c r="E35" s="481"/>
    </row>
    <row r="36" spans="1:5" ht="21" customHeight="1">
      <c r="A36" s="485" t="s">
        <v>1803</v>
      </c>
      <c r="B36" s="432"/>
      <c r="C36" s="432"/>
      <c r="D36" s="459" t="s">
        <v>1804</v>
      </c>
      <c r="E36" s="481"/>
    </row>
    <row r="37" spans="1:5" ht="25.5" customHeight="1">
      <c r="A37" s="480" t="s">
        <v>1805</v>
      </c>
      <c r="B37" s="432"/>
      <c r="C37" s="432"/>
      <c r="D37" s="459" t="s">
        <v>1806</v>
      </c>
      <c r="E37" s="481">
        <f>114+150</f>
        <v>264</v>
      </c>
    </row>
    <row r="38" spans="1:5" ht="21" customHeight="1">
      <c r="A38" s="480" t="s">
        <v>1807</v>
      </c>
      <c r="B38" s="432"/>
      <c r="C38" s="432"/>
      <c r="D38" s="459" t="s">
        <v>1808</v>
      </c>
      <c r="E38" s="481">
        <v>975</v>
      </c>
    </row>
    <row r="39" spans="1:5" ht="21" customHeight="1">
      <c r="A39" s="480" t="s">
        <v>1809</v>
      </c>
      <c r="B39" s="432"/>
      <c r="C39" s="432" t="s">
        <v>1810</v>
      </c>
      <c r="D39" s="459" t="s">
        <v>1811</v>
      </c>
      <c r="E39" s="481">
        <f>145+3</f>
        <v>148</v>
      </c>
    </row>
    <row r="40" spans="1:5" ht="21" customHeight="1">
      <c r="A40" s="487" t="s">
        <v>1812</v>
      </c>
      <c r="B40" s="488"/>
      <c r="C40" s="487"/>
      <c r="D40" s="489" t="s">
        <v>1813</v>
      </c>
      <c r="E40" s="481">
        <f>130+4+73+13+56+13</f>
        <v>289</v>
      </c>
    </row>
    <row r="41" spans="1:5" ht="21" customHeight="1">
      <c r="A41" s="487" t="s">
        <v>205</v>
      </c>
      <c r="B41" s="488"/>
      <c r="C41" s="487" t="s">
        <v>1829</v>
      </c>
      <c r="D41" s="489" t="s">
        <v>1830</v>
      </c>
      <c r="E41" s="481"/>
    </row>
    <row r="43" ht="12.75">
      <c r="A43" s="486" t="s">
        <v>1721</v>
      </c>
    </row>
    <row r="44" ht="21" customHeight="1"/>
    <row r="45" spans="1:5" ht="12.75">
      <c r="A45" s="462" t="s">
        <v>483</v>
      </c>
      <c r="E45" s="462" t="s">
        <v>484</v>
      </c>
    </row>
    <row r="46" spans="1:5" ht="25.5" customHeight="1">
      <c r="A46" s="462" t="s">
        <v>312</v>
      </c>
      <c r="E46" s="462" t="s">
        <v>485</v>
      </c>
    </row>
    <row r="47" spans="1:3" ht="23.25" customHeight="1">
      <c r="A47" s="462" t="s">
        <v>1746</v>
      </c>
      <c r="C47" s="462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VESNAI</cp:lastModifiedBy>
  <cp:lastPrinted>2019-03-13T09:38:20Z</cp:lastPrinted>
  <dcterms:created xsi:type="dcterms:W3CDTF">2002-07-23T06:43:57Z</dcterms:created>
  <dcterms:modified xsi:type="dcterms:W3CDTF">2019-03-13T10:14:08Z</dcterms:modified>
  <cp:category/>
  <cp:version/>
  <cp:contentType/>
  <cp:contentStatus/>
</cp:coreProperties>
</file>